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e96830588820eb9/Convoy PDB 5e druk/Convoy PDB BA 5e druk/PDB BA Uitwerkingen 5e druk/"/>
    </mc:Choice>
  </mc:AlternateContent>
  <xr:revisionPtr revIDLastSave="400" documentId="8_{60CF0405-E281-4282-9711-8CD3CAACE346}" xr6:coauthVersionLast="47" xr6:coauthVersionMax="47" xr10:uidLastSave="{2A68382F-41B7-458A-B64D-DEAF5C1E6B1B}"/>
  <bookViews>
    <workbookView xWindow="-83" yWindow="0" windowWidth="19366" windowHeight="15563" activeTab="3" xr2:uid="{5D587E09-814F-4BAA-A382-6AB82BB63DFF}"/>
  </bookViews>
  <sheets>
    <sheet name="H 10 Inhoudsopgave" sheetId="8" r:id="rId1"/>
    <sheet name="H 10 aanwijzingen" sheetId="5" state="hidden" r:id="rId2"/>
    <sheet name="10.1 - 10.3" sheetId="49" r:id="rId3"/>
    <sheet name="10.4 - 10.7" sheetId="50" r:id="rId4"/>
    <sheet name="10.8 - 10.12" sheetId="51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0" i="50" l="1"/>
  <c r="G90" i="49"/>
  <c r="G91" i="49"/>
  <c r="G92" i="49"/>
  <c r="G93" i="49"/>
  <c r="G89" i="49"/>
  <c r="C121" i="49" l="1"/>
  <c r="E92" i="49"/>
  <c r="C74" i="51"/>
  <c r="C75" i="51"/>
  <c r="C76" i="51"/>
  <c r="C73" i="51"/>
  <c r="C53" i="51"/>
  <c r="C54" i="51"/>
  <c r="C55" i="51"/>
  <c r="C52" i="51"/>
  <c r="C32" i="51"/>
  <c r="C33" i="51"/>
  <c r="C34" i="51"/>
  <c r="C31" i="51"/>
  <c r="C21" i="51"/>
  <c r="C22" i="51"/>
  <c r="C23" i="51"/>
  <c r="C20" i="51"/>
  <c r="C10" i="51"/>
  <c r="C11" i="51"/>
  <c r="C12" i="51"/>
  <c r="C9" i="51"/>
  <c r="G59" i="51"/>
  <c r="G60" i="51" s="1"/>
  <c r="G38" i="51"/>
  <c r="G39" i="51" s="1"/>
  <c r="F40" i="51" s="1"/>
  <c r="C43" i="51" s="1"/>
  <c r="G140" i="50"/>
  <c r="G131" i="50"/>
  <c r="F131" i="50"/>
  <c r="G109" i="50"/>
  <c r="G95" i="50"/>
  <c r="G91" i="50"/>
  <c r="G92" i="50" s="1"/>
  <c r="G96" i="50" s="1"/>
  <c r="G80" i="50"/>
  <c r="G52" i="50"/>
  <c r="D44" i="50"/>
  <c r="D43" i="50"/>
  <c r="G38" i="50"/>
  <c r="G39" i="50" s="1"/>
  <c r="D37" i="50"/>
  <c r="G28" i="50"/>
  <c r="G13" i="50"/>
  <c r="D8" i="50"/>
  <c r="F7" i="50"/>
  <c r="G9" i="50" s="1"/>
  <c r="G10" i="50" s="1"/>
  <c r="H111" i="49"/>
  <c r="J110" i="49"/>
  <c r="J105" i="49" s="1"/>
  <c r="G85" i="49"/>
  <c r="G73" i="49"/>
  <c r="F73" i="49"/>
  <c r="G57" i="49"/>
  <c r="G58" i="49" s="1"/>
  <c r="G59" i="49" s="1"/>
  <c r="C57" i="49"/>
  <c r="C58" i="49"/>
  <c r="C59" i="49"/>
  <c r="G42" i="49"/>
  <c r="E48" i="49"/>
  <c r="C32" i="49"/>
  <c r="C33" i="49"/>
  <c r="C34" i="49"/>
  <c r="G32" i="49"/>
  <c r="G33" i="49" s="1"/>
  <c r="G34" i="49" s="1"/>
  <c r="G20" i="49"/>
  <c r="G21" i="49" s="1"/>
  <c r="G22" i="49" s="1"/>
  <c r="G10" i="49"/>
  <c r="G11" i="49" s="1"/>
  <c r="G12" i="49" s="1"/>
  <c r="G14" i="50" l="1"/>
  <c r="F15" i="50" s="1"/>
  <c r="F16" i="50" s="1"/>
  <c r="D19" i="50" s="1"/>
  <c r="F62" i="51"/>
  <c r="C65" i="51" s="1"/>
  <c r="F61" i="51"/>
  <c r="C64" i="51" s="1"/>
  <c r="F98" i="50"/>
  <c r="C101" i="50" s="1"/>
  <c r="F97" i="50"/>
  <c r="C100" i="50" s="1"/>
  <c r="D18" i="50" l="1"/>
  <c r="C160" i="50"/>
  <c r="C159" i="50"/>
  <c r="C158" i="50"/>
  <c r="C157" i="50"/>
  <c r="C151" i="50"/>
  <c r="C150" i="50"/>
  <c r="C149" i="50"/>
  <c r="C148" i="50"/>
  <c r="C140" i="50"/>
  <c r="C141" i="50"/>
  <c r="C142" i="50"/>
  <c r="C139" i="50"/>
  <c r="C108" i="50"/>
  <c r="C109" i="50"/>
  <c r="C110" i="50"/>
  <c r="C107" i="50"/>
  <c r="C51" i="50"/>
  <c r="C52" i="50"/>
  <c r="C53" i="50"/>
  <c r="C50" i="50"/>
  <c r="C27" i="50"/>
  <c r="C28" i="50"/>
  <c r="C29" i="50"/>
  <c r="C30" i="50"/>
  <c r="C26" i="50"/>
  <c r="C131" i="49"/>
  <c r="C130" i="49"/>
  <c r="C129" i="49"/>
  <c r="C120" i="49"/>
  <c r="C122" i="49"/>
  <c r="C123" i="49"/>
  <c r="C119" i="49"/>
  <c r="C83" i="49"/>
  <c r="C84" i="49"/>
  <c r="C85" i="49"/>
  <c r="C86" i="49"/>
  <c r="C87" i="49"/>
  <c r="C67" i="49"/>
  <c r="C68" i="49"/>
  <c r="C69" i="49"/>
  <c r="C70" i="49"/>
  <c r="C71" i="49"/>
  <c r="C72" i="49"/>
  <c r="C73" i="49"/>
  <c r="C74" i="49"/>
  <c r="C75" i="49"/>
  <c r="C66" i="49"/>
  <c r="C60" i="49"/>
  <c r="C56" i="49"/>
  <c r="C31" i="49"/>
  <c r="C35" i="49"/>
  <c r="C23" i="49"/>
  <c r="C22" i="49"/>
  <c r="C21" i="49"/>
  <c r="C20" i="49"/>
  <c r="C19" i="49"/>
  <c r="C10" i="49"/>
  <c r="C11" i="49"/>
  <c r="C12" i="49"/>
  <c r="C13" i="49"/>
  <c r="C9" i="49"/>
</calcChain>
</file>

<file path=xl/sharedStrings.xml><?xml version="1.0" encoding="utf-8"?>
<sst xmlns="http://schemas.openxmlformats.org/spreadsheetml/2006/main" count="896" uniqueCount="295">
  <si>
    <t>Omschrijving</t>
  </si>
  <si>
    <t>Bedrag</t>
  </si>
  <si>
    <t>Debet</t>
  </si>
  <si>
    <t>Credit</t>
  </si>
  <si>
    <t>a</t>
  </si>
  <si>
    <t>b</t>
  </si>
  <si>
    <t>Subadmi- nistratie</t>
  </si>
  <si>
    <t>Journaal                                                                                                                                                                                                                                                                                                                                                                         EUR</t>
  </si>
  <si>
    <t xml:space="preserve">  EUR </t>
  </si>
  <si>
    <t xml:space="preserve">Grootboekrekening                            </t>
  </si>
  <si>
    <t>Gebouw</t>
  </si>
  <si>
    <t>Cumulatieve afschrijving gebouw</t>
  </si>
  <si>
    <t>Inventaris</t>
  </si>
  <si>
    <t>Cumulatieve afschrijving inventaris</t>
  </si>
  <si>
    <t>Bedrijfsauto's</t>
  </si>
  <si>
    <t>Cumulatieve afschrijving bedrijfsauto's</t>
  </si>
  <si>
    <t>Hypothecaire lening</t>
  </si>
  <si>
    <t>Kas</t>
  </si>
  <si>
    <t>Rabobank</t>
  </si>
  <si>
    <t>ING-bank</t>
  </si>
  <si>
    <t>Kruisposten</t>
  </si>
  <si>
    <t>Kruisposten pinbetalingen</t>
  </si>
  <si>
    <t>Debiteuren</t>
  </si>
  <si>
    <t>Nog te ontvangen bedragen</t>
  </si>
  <si>
    <t>Vooruitbetaalde bedragen</t>
  </si>
  <si>
    <t>Vooruitontvangen bedragen</t>
  </si>
  <si>
    <t>Vooruitontvangen iDEAL-betalingen</t>
  </si>
  <si>
    <t>Nog te betalen bedragen</t>
  </si>
  <si>
    <t>Crediteuren</t>
  </si>
  <si>
    <t>Te betalen nettolonen</t>
  </si>
  <si>
    <t>Af te dragen loonheffingen</t>
  </si>
  <si>
    <t>Te verrekenen omzetbelasting</t>
  </si>
  <si>
    <t>Verschuldigde omzetbelasting hoog</t>
  </si>
  <si>
    <t>Verschuldigde omzetbelasting laag</t>
  </si>
  <si>
    <t>Af te dragen omzetbelasting</t>
  </si>
  <si>
    <t>Voorraad goederen</t>
  </si>
  <si>
    <t>Loonkosten</t>
  </si>
  <si>
    <t>Sociale lasten</t>
  </si>
  <si>
    <t>Afschrijvingskosten vaste activa</t>
  </si>
  <si>
    <t>Boekresultaat vaste activa</t>
  </si>
  <si>
    <t>Huurkosten</t>
  </si>
  <si>
    <t>Energiekosten</t>
  </si>
  <si>
    <t>Onderhoudskosten</t>
  </si>
  <si>
    <t>Schoonmaakkosten</t>
  </si>
  <si>
    <t>Verzekeringskosten</t>
  </si>
  <si>
    <t>Telefoon- en internetkosten</t>
  </si>
  <si>
    <t>Kantoorkosten</t>
  </si>
  <si>
    <t>Voorraadverschillen</t>
  </si>
  <si>
    <t>Kasverschillen</t>
  </si>
  <si>
    <t>Overige kosten</t>
  </si>
  <si>
    <t>Inkoopwaarde van de omzet</t>
  </si>
  <si>
    <t>Verstrekte kortingen en rabatten</t>
  </si>
  <si>
    <t>Omzet hoog tarief omzetbelasting</t>
  </si>
  <si>
    <t>Omzet laag tarief omzetbelasting</t>
  </si>
  <si>
    <t>Omzet 0% omzetbelasting</t>
  </si>
  <si>
    <t>Interestkosten</t>
  </si>
  <si>
    <t>Autokosten</t>
  </si>
  <si>
    <t xml:space="preserve">wordt de naam van de rekening opgezocht in het standaardschema </t>
  </si>
  <si>
    <t>en verschijnt de naam van de grootboekrekening vanzelf.</t>
  </si>
  <si>
    <t>In het journaal kunnen meer regels staan dan je nodig hebt.</t>
  </si>
  <si>
    <t>Aanwijzingen</t>
  </si>
  <si>
    <t>LET OP</t>
  </si>
  <si>
    <t xml:space="preserve">Als je een nummer invult dat niet voorkomt in het rekeningschema, </t>
  </si>
  <si>
    <t>Er wordt niet gecontroleerd of het nummer dat je invult in het rekeningschema staat.</t>
  </si>
  <si>
    <t>dan worden het nummer en omschrijving van het dichtstbijzijnde nummer ingevuld.</t>
  </si>
  <si>
    <t>Versie</t>
  </si>
  <si>
    <t>Ga naar</t>
  </si>
  <si>
    <t>Ook bij het examen is het mogelijk een niet-bestaand nummer in te voeren,</t>
  </si>
  <si>
    <t>dit wordt altijd fout gerekend.</t>
  </si>
  <si>
    <t>Nummer</t>
  </si>
  <si>
    <t>Naam</t>
  </si>
  <si>
    <t>Incidentele resultaten</t>
  </si>
  <si>
    <t xml:space="preserve">Als je het nummer van de grootboekrekening invult, </t>
  </si>
  <si>
    <t>Uitwerkbladen PDB BA 5e druk</t>
  </si>
  <si>
    <t>Machines</t>
  </si>
  <si>
    <t>Cumulatieve afschrijving machines</t>
  </si>
  <si>
    <t>Buitengebruikgestelde machines</t>
  </si>
  <si>
    <t>Resultaat boekjaar</t>
  </si>
  <si>
    <t>Lening o/g</t>
  </si>
  <si>
    <t>Lening u/g</t>
  </si>
  <si>
    <t>Voorziening onderhoud</t>
  </si>
  <si>
    <t>Voorziening voor incourante voorraden</t>
  </si>
  <si>
    <t>Creditcardontvangsten</t>
  </si>
  <si>
    <t>Kredietbeperkingstoeslag</t>
  </si>
  <si>
    <t>Cadeaubonnen in omloop</t>
  </si>
  <si>
    <t>Nog te ontvangen facturen</t>
  </si>
  <si>
    <t>Nog te verzenden facturen</t>
  </si>
  <si>
    <t>Te betalen pensioenpremies</t>
  </si>
  <si>
    <t>Verschuldigde omzetbelasting privégebruik</t>
  </si>
  <si>
    <t>Nog te ontvangen goederen</t>
  </si>
  <si>
    <t>Nog te verzenden goederen</t>
  </si>
  <si>
    <t>Prijsverschillen bij inkoop</t>
  </si>
  <si>
    <t>Afschrijvingskosten debiteuren</t>
  </si>
  <si>
    <t>Reclame- en advertentiekosten</t>
  </si>
  <si>
    <t>Abonnementen en contributies</t>
  </si>
  <si>
    <t>Accountantskosten</t>
  </si>
  <si>
    <t>Kosten creditcardmaatschappij</t>
  </si>
  <si>
    <t>Ontvangen betalingskortingen</t>
  </si>
  <si>
    <t>Betaalde kredietbeperkingstoeslag</t>
  </si>
  <si>
    <t>Verstrekte korting voor contante betaling</t>
  </si>
  <si>
    <t>Opbrengst kredietbeperkingstoeslag</t>
  </si>
  <si>
    <t>Interestbaten</t>
  </si>
  <si>
    <t>Journaliseer het bankafschrift.</t>
  </si>
  <si>
    <t>Datum</t>
  </si>
  <si>
    <t>Dagboek</t>
  </si>
  <si>
    <t>Invoerscherm bankboek</t>
  </si>
  <si>
    <t>Boekjaar/periode</t>
  </si>
  <si>
    <t>Boekstuknummer</t>
  </si>
  <si>
    <t>Beginsaldo</t>
  </si>
  <si>
    <t>Eindsaldo</t>
  </si>
  <si>
    <t>Boekstukregel</t>
  </si>
  <si>
    <t>Grootboek-rekening</t>
  </si>
  <si>
    <t>Sub- nummer</t>
  </si>
  <si>
    <t>Btw-code</t>
  </si>
  <si>
    <t>Percen-tage</t>
  </si>
  <si>
    <t>Bedrag btw</t>
  </si>
  <si>
    <t>Onze ref.</t>
  </si>
  <si>
    <t>Excl./incl. hoog/laag</t>
  </si>
  <si>
    <t>Hoofdstuk 10 VOF</t>
  </si>
  <si>
    <t>10.1 - 10.3</t>
  </si>
  <si>
    <t>Opgave 10.1</t>
  </si>
  <si>
    <t>Journaliseer de oprichting van Wasstraat vof.</t>
  </si>
  <si>
    <t>Opgave 10.2</t>
  </si>
  <si>
    <t>Journaliseer de oprichting van Primavloeren vof.</t>
  </si>
  <si>
    <t>Verwerk dit bankafschrift in het bankboek.</t>
  </si>
  <si>
    <t>c</t>
  </si>
  <si>
    <t>Journaliseer het bankboek.</t>
  </si>
  <si>
    <t>d</t>
  </si>
  <si>
    <t>Grootboekrekening</t>
  </si>
  <si>
    <t>Balans</t>
  </si>
  <si>
    <t>Opgave 10.3</t>
  </si>
  <si>
    <t>Journaliseer de memoriaalbon.</t>
  </si>
  <si>
    <t>Verwerk de inkoopfactuur in het inkoopboek.</t>
  </si>
  <si>
    <t>Invoerscherm inkoopboek</t>
  </si>
  <si>
    <t>Leverancier</t>
  </si>
  <si>
    <t>Betalingsconditie</t>
  </si>
  <si>
    <t>Factuurdatum</t>
  </si>
  <si>
    <t>Vervaldatum</t>
  </si>
  <si>
    <t>Uw referentie</t>
  </si>
  <si>
    <t>EUR</t>
  </si>
  <si>
    <t>Journaliseer de ontvangen factuur van Garage Ursem.</t>
  </si>
  <si>
    <t>Extra grootboekrekeningen</t>
  </si>
  <si>
    <t>alleen te gebruiken als dit nummer bij de opgave staat aangegeven</t>
  </si>
  <si>
    <t>Vermogen Mehmet Kaya</t>
  </si>
  <si>
    <t>Vermogen Mehmet Kaya nog te storten</t>
  </si>
  <si>
    <t>Vermogen Yasim Ahmet</t>
  </si>
  <si>
    <t>Vermogen Yasim Ahmet nog te storten</t>
  </si>
  <si>
    <t>Vermogen Nienke Balk</t>
  </si>
  <si>
    <t>Vermogen Nienke Balk nog te storten</t>
  </si>
  <si>
    <t>Vermogen Joost Koopman</t>
  </si>
  <si>
    <t>Vermogen Joost Koopman nog te storten</t>
  </si>
  <si>
    <t>Pensioenpremies</t>
  </si>
  <si>
    <t>Vermogen Marian Elsenaar</t>
  </si>
  <si>
    <t>Vermogen Marian Elsenaar nog te storten</t>
  </si>
  <si>
    <t>Privé Marian Elsenaar</t>
  </si>
  <si>
    <t>10.4 - 10.6</t>
  </si>
  <si>
    <t>Opgave 10.4</t>
  </si>
  <si>
    <t>Opgave 10.5</t>
  </si>
  <si>
    <t>0605</t>
  </si>
  <si>
    <t>0600</t>
  </si>
  <si>
    <t>0610</t>
  </si>
  <si>
    <t>0685</t>
  </si>
  <si>
    <t>Privé Nienke Balk</t>
  </si>
  <si>
    <t>0695</t>
  </si>
  <si>
    <t>Privé Joost Koopman</t>
  </si>
  <si>
    <t>Opgave 10.6</t>
  </si>
  <si>
    <t>0200</t>
  </si>
  <si>
    <t>0210</t>
  </si>
  <si>
    <t>Cum. afschrijving gebouw</t>
  </si>
  <si>
    <t>0500</t>
  </si>
  <si>
    <t>0510</t>
  </si>
  <si>
    <t>Cum. afschrijving bedrijfsauto's</t>
  </si>
  <si>
    <t>Vermogen J. Grinnewold</t>
  </si>
  <si>
    <t>Vermogen J. Grinnewold nog te storten</t>
  </si>
  <si>
    <t>Vermogen G. Wissink</t>
  </si>
  <si>
    <t>Privé J. Grinnewold</t>
  </si>
  <si>
    <t>Privé G. Wissink</t>
  </si>
  <si>
    <t>0700</t>
  </si>
  <si>
    <t xml:space="preserve">Af te dragen omzetbelasting </t>
  </si>
  <si>
    <t>Reclame en advertentiekosten</t>
  </si>
  <si>
    <t>Omzet laag tarief OB</t>
  </si>
  <si>
    <t>Privé Mehmet Kaya</t>
  </si>
  <si>
    <t>0675</t>
  </si>
  <si>
    <t>Gebruik het standaard rekeningschema voor een vof</t>
  </si>
  <si>
    <t>Vermogen H. Burger</t>
  </si>
  <si>
    <t>Vermogen H. Burger nog te storten</t>
  </si>
  <si>
    <t>Lening G. Wissink</t>
  </si>
  <si>
    <t>Opgave 10.7</t>
  </si>
  <si>
    <t>Journaliseer de memoriaalbon</t>
  </si>
  <si>
    <t>Journaliseer het bankafschrift</t>
  </si>
  <si>
    <t>10.8 - 10.12</t>
  </si>
  <si>
    <t>Opgave 10.8</t>
  </si>
  <si>
    <t>Opgave 10.9</t>
  </si>
  <si>
    <t>Opgave 10.10</t>
  </si>
  <si>
    <t>Opgave 10.11</t>
  </si>
  <si>
    <t>Opgave 10.12</t>
  </si>
  <si>
    <t>Vermogen X</t>
  </si>
  <si>
    <t>Vermogen Y</t>
  </si>
  <si>
    <t>Vermogen X nog te storten</t>
  </si>
  <si>
    <t>Vermogen Y nog te stortem</t>
  </si>
  <si>
    <t>Privé X</t>
  </si>
  <si>
    <t>Privé Y</t>
  </si>
  <si>
    <t>Uitwerking PDB BA 5e druk</t>
  </si>
  <si>
    <t>Uitwerking H 10</t>
  </si>
  <si>
    <t>Oprichting vof</t>
  </si>
  <si>
    <t>Eerste storting</t>
  </si>
  <si>
    <t>0615</t>
  </si>
  <si>
    <t>Privé Marian</t>
  </si>
  <si>
    <t>Marian</t>
  </si>
  <si>
    <t>uit voorraad</t>
  </si>
  <si>
    <t>winkelprijs</t>
  </si>
  <si>
    <t>1665 21% x € 200</t>
  </si>
  <si>
    <t>OB</t>
  </si>
  <si>
    <t>verkoopprijs</t>
  </si>
  <si>
    <t>brutowinst</t>
  </si>
  <si>
    <t>inkoopprijs</t>
  </si>
  <si>
    <t>Garage Ursem</t>
  </si>
  <si>
    <t>autok</t>
  </si>
  <si>
    <t>01</t>
  </si>
  <si>
    <t>Bedrijfsauto AB12</t>
  </si>
  <si>
    <t>excl./hoog</t>
  </si>
  <si>
    <t>Privé auto</t>
  </si>
  <si>
    <t>Zakelijk diner</t>
  </si>
  <si>
    <t>Diner betaald</t>
  </si>
  <si>
    <t>Interest Mehmet Kaya</t>
  </si>
  <si>
    <t>4% x € 200.000</t>
  </si>
  <si>
    <t>Interest Yasim Ahmet</t>
  </si>
  <si>
    <t>Arbeid Mehmet Kaya</t>
  </si>
  <si>
    <t>Arbeid Yasim Ahmet</t>
  </si>
  <si>
    <t>Mehmet Kaya</t>
  </si>
  <si>
    <t>1/2 x - € 11.000</t>
  </si>
  <si>
    <t>Yasim Ahmet</t>
  </si>
  <si>
    <t>Privé Yasim Ahmet</t>
  </si>
  <si>
    <t>Interest Nienke Balk</t>
  </si>
  <si>
    <t>4% x € 100.000</t>
  </si>
  <si>
    <t>Interest Joost Koopman</t>
  </si>
  <si>
    <t>Nienke Balk</t>
  </si>
  <si>
    <t>4/10 x € 37.000</t>
  </si>
  <si>
    <t>Joost Koopman</t>
  </si>
  <si>
    <t>6/10 x € 37.000</t>
  </si>
  <si>
    <t>Interest J. Grinnewold</t>
  </si>
  <si>
    <t>6% x € 150.000</t>
  </si>
  <si>
    <t>Interest G. Wissink</t>
  </si>
  <si>
    <t>6% x € 250.000</t>
  </si>
  <si>
    <t>J. Grinnewold</t>
  </si>
  <si>
    <t>arbeid</t>
  </si>
  <si>
    <t>G. Wissink</t>
  </si>
  <si>
    <t>restant</t>
  </si>
  <si>
    <t>Deelname</t>
  </si>
  <si>
    <t>Uittreden</t>
  </si>
  <si>
    <t>Uittreden Wissink</t>
  </si>
  <si>
    <t>Storting</t>
  </si>
  <si>
    <t>Storting Burger</t>
  </si>
  <si>
    <t>Oprichting</t>
  </si>
  <si>
    <t>Interest X</t>
  </si>
  <si>
    <t>4% x € 120.000</t>
  </si>
  <si>
    <t>Interest Y</t>
  </si>
  <si>
    <t>X</t>
  </si>
  <si>
    <t>Y</t>
  </si>
  <si>
    <t>4% x € 150.000</t>
  </si>
  <si>
    <t>4% x € 160.000</t>
  </si>
  <si>
    <t>Lening X</t>
  </si>
  <si>
    <t>Uitwerking 10.1 - 10.3</t>
  </si>
  <si>
    <t>Uitwerking 10.4 - 10.7</t>
  </si>
  <si>
    <t>Uitwerking 10.8 - 10.12</t>
  </si>
  <si>
    <t>2024 / 1</t>
  </si>
  <si>
    <t>2024-001</t>
  </si>
  <si>
    <t>2024 / 3</t>
  </si>
  <si>
    <t>2024-081</t>
  </si>
  <si>
    <t>Nr.</t>
  </si>
  <si>
    <t>Vul de bedragen in van memoriaalbon 2024-158.</t>
  </si>
  <si>
    <t>Resultaat boekjaar 2024</t>
  </si>
  <si>
    <t>winst 2024</t>
  </si>
  <si>
    <t>Vul de bedragen in van memoriaalbon 2024-188.</t>
  </si>
  <si>
    <t>Bereken het resultaat van boekjaar 2024.</t>
  </si>
  <si>
    <t>Vul de bedragen in van memoriaalbon 2024-288.</t>
  </si>
  <si>
    <t>Stel de balans per 31 december 2024 samen na winstverdeling.</t>
  </si>
  <si>
    <t>Vul op de balans van 1-1-2025 voor de volgende grootboekrekeningen de bedragen in na winstverdeling:</t>
  </si>
  <si>
    <t xml:space="preserve">Balans Wasstraat vof  per 1-1-2025                  </t>
  </si>
  <si>
    <t>nr</t>
  </si>
  <si>
    <t>grootboekrekening</t>
  </si>
  <si>
    <t>Nr</t>
  </si>
  <si>
    <t>Journaliseer de winstverdeling over het boekjaar 2024.</t>
  </si>
  <si>
    <t>Winstverdeling 2024</t>
  </si>
  <si>
    <t>Journaliseer de oprichting van de vof op 1-1-2021.</t>
  </si>
  <si>
    <t>Journaliseer de winstverdeling over het boekjaar 2023.</t>
  </si>
  <si>
    <t>Winstverdeling 2023</t>
  </si>
  <si>
    <t>Resultaat boekjaar 2023</t>
  </si>
  <si>
    <t>Journaliseer memoriaalbon 2034-215.</t>
  </si>
  <si>
    <t>uittreden</t>
  </si>
  <si>
    <t>Stel de balans van Primavloeren vof op per 3 januari 2024.</t>
  </si>
  <si>
    <t>handtas</t>
  </si>
  <si>
    <t>schoenen</t>
  </si>
  <si>
    <t>totaal</t>
  </si>
  <si>
    <t>Resultaat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</si>
</sst>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 * #,##0.00_ ;_ * \-#,##0.00_ ;_ * &quot;-&quot;??_ ;_ @_ "/>
    <numFmt numFmtId="164" formatCode="0000"/>
    <numFmt numFmtId="165" formatCode="#,##0.00_ ;\-#,##0.00\ "/>
    <numFmt numFmtId="166" formatCode="_ [$€-2]\ * #,##0.00_ ;_ [$€-2]\ * \-#,##0.00_ ;_ [$€-2]\ * &quot;-&quot;??_ ;_ @_ "/>
    <numFmt numFmtId="167" formatCode="_ [$€-2]\ * #,##0_ ;_ [$€-2]\ * \-#,##0_ ;_ [$€-2]\ * &quot;-&quot;??_ ;_ @_ "/>
    <numFmt numFmtId="168" formatCode="_ * #,##0_ ;_ * \-#,##0_ ;_ * &quot;-&quot;??_ ;_ @_ 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rgb="FF7030A0"/>
      <name val="Arial"/>
      <family val="2"/>
    </font>
    <font>
      <sz val="12"/>
      <color rgb="FF7030A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rgb="FF002060"/>
      <name val="Arial"/>
      <family val="2"/>
    </font>
    <font>
      <sz val="11"/>
      <color rgb="FF000000"/>
      <name val="Arial"/>
      <family val="2"/>
    </font>
    <font>
      <u val="double"/>
      <sz val="11"/>
      <color theme="1"/>
      <name val="Arial"/>
      <family val="2"/>
    </font>
    <font>
      <sz val="10.5"/>
      <color theme="1"/>
      <name val="TheSerifSemiBold-Italic"/>
    </font>
    <font>
      <sz val="10"/>
      <color rgb="FF000000"/>
      <name val="Calibri"/>
      <family val="2"/>
      <scheme val="minor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1"/>
      <color rgb="FF000000"/>
      <name val="Arial"/>
      <family val="2"/>
    </font>
    <font>
      <u/>
      <sz val="12"/>
      <color theme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thin">
        <color theme="1"/>
      </right>
      <top style="thin">
        <color indexed="64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9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6" fillId="0" borderId="0" xfId="0" applyFont="1"/>
    <xf numFmtId="0" fontId="4" fillId="0" borderId="0" xfId="0" applyFont="1"/>
    <xf numFmtId="16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7" fillId="0" borderId="0" xfId="0" applyFont="1"/>
    <xf numFmtId="0" fontId="9" fillId="2" borderId="13" xfId="0" applyFont="1" applyFill="1" applyBorder="1" applyAlignment="1">
      <alignment horizontal="center" vertical="center" wrapText="1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43" fontId="10" fillId="0" borderId="0" xfId="1" applyFont="1" applyBorder="1" applyAlignment="1" applyProtection="1">
      <alignment horizontal="center" vertical="center"/>
      <protection locked="0"/>
    </xf>
    <xf numFmtId="164" fontId="10" fillId="0" borderId="0" xfId="0" applyNumberFormat="1" applyFont="1" applyAlignment="1" applyProtection="1">
      <alignment horizontal="center" vertical="center"/>
      <protection locked="0"/>
    </xf>
    <xf numFmtId="0" fontId="10" fillId="0" borderId="0" xfId="0" applyFont="1" applyAlignment="1">
      <alignment horizontal="left" vertical="center"/>
    </xf>
    <xf numFmtId="0" fontId="10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/>
    </xf>
    <xf numFmtId="43" fontId="10" fillId="0" borderId="0" xfId="1" applyFont="1" applyBorder="1" applyAlignment="1" applyProtection="1">
      <alignment vertical="center"/>
      <protection locked="0"/>
    </xf>
    <xf numFmtId="49" fontId="10" fillId="0" borderId="0" xfId="0" applyNumberFormat="1" applyFont="1" applyAlignment="1" applyProtection="1">
      <alignment horizontal="center" vertical="center" wrapText="1"/>
      <protection locked="0"/>
    </xf>
    <xf numFmtId="164" fontId="7" fillId="0" borderId="0" xfId="0" applyNumberFormat="1" applyFont="1" applyAlignment="1">
      <alignment horizontal="left"/>
    </xf>
    <xf numFmtId="0" fontId="12" fillId="0" borderId="0" xfId="0" applyFont="1" applyAlignment="1">
      <alignment vertical="center"/>
    </xf>
    <xf numFmtId="43" fontId="10" fillId="0" borderId="1" xfId="1" applyFont="1" applyBorder="1" applyAlignment="1" applyProtection="1">
      <alignment horizontal="center" vertical="center"/>
      <protection locked="0"/>
    </xf>
    <xf numFmtId="43" fontId="10" fillId="0" borderId="1" xfId="1" applyFont="1" applyBorder="1" applyAlignment="1" applyProtection="1">
      <alignment vertical="center"/>
      <protection locked="0"/>
    </xf>
    <xf numFmtId="0" fontId="9" fillId="2" borderId="1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vertical="center"/>
      <protection locked="0"/>
    </xf>
    <xf numFmtId="0" fontId="2" fillId="5" borderId="0" xfId="0" applyFont="1" applyFill="1"/>
    <xf numFmtId="0" fontId="2" fillId="5" borderId="0" xfId="0" applyFont="1" applyFill="1" applyAlignment="1">
      <alignment vertical="center"/>
    </xf>
    <xf numFmtId="0" fontId="3" fillId="5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2" fillId="4" borderId="1" xfId="0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1" fontId="2" fillId="4" borderId="1" xfId="0" applyNumberFormat="1" applyFont="1" applyFill="1" applyBorder="1" applyAlignment="1">
      <alignment horizontal="center" vertical="center"/>
    </xf>
    <xf numFmtId="0" fontId="3" fillId="5" borderId="0" xfId="0" applyFont="1" applyFill="1"/>
    <xf numFmtId="0" fontId="2" fillId="5" borderId="0" xfId="0" applyFont="1" applyFill="1" applyAlignment="1">
      <alignment horizontal="center" vertical="center"/>
    </xf>
    <xf numFmtId="14" fontId="2" fillId="0" borderId="1" xfId="0" applyNumberFormat="1" applyFont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9" fontId="2" fillId="0" borderId="1" xfId="0" applyNumberFormat="1" applyFont="1" applyBorder="1" applyAlignment="1" applyProtection="1">
      <alignment horizontal="center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43" fontId="2" fillId="0" borderId="1" xfId="1" applyFont="1" applyFill="1" applyBorder="1" applyAlignment="1" applyProtection="1">
      <alignment vertical="center"/>
      <protection locked="0"/>
    </xf>
    <xf numFmtId="43" fontId="2" fillId="0" borderId="1" xfId="1" applyFont="1" applyBorder="1" applyAlignment="1" applyProtection="1">
      <alignment vertical="center"/>
      <protection locked="0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0" fontId="3" fillId="6" borderId="20" xfId="0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 wrapText="1"/>
    </xf>
    <xf numFmtId="0" fontId="2" fillId="7" borderId="1" xfId="0" applyFont="1" applyFill="1" applyBorder="1" applyAlignment="1">
      <alignment horizontal="center" vertical="center"/>
    </xf>
    <xf numFmtId="49" fontId="2" fillId="5" borderId="0" xfId="0" applyNumberFormat="1" applyFont="1" applyFill="1" applyAlignment="1">
      <alignment horizontal="center" vertical="center"/>
    </xf>
    <xf numFmtId="14" fontId="2" fillId="5" borderId="0" xfId="0" applyNumberFormat="1" applyFont="1" applyFill="1" applyAlignment="1">
      <alignment horizontal="center" vertical="center"/>
    </xf>
    <xf numFmtId="2" fontId="2" fillId="5" borderId="0" xfId="0" applyNumberFormat="1" applyFont="1" applyFill="1" applyAlignment="1">
      <alignment horizontal="center" vertical="center"/>
    </xf>
    <xf numFmtId="0" fontId="3" fillId="5" borderId="0" xfId="0" applyFont="1" applyFill="1" applyAlignment="1">
      <alignment horizontal="left" vertical="center"/>
    </xf>
    <xf numFmtId="164" fontId="2" fillId="0" borderId="0" xfId="0" applyNumberFormat="1" applyFont="1"/>
    <xf numFmtId="165" fontId="2" fillId="4" borderId="1" xfId="1" applyNumberFormat="1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3" fontId="16" fillId="0" borderId="0" xfId="0" applyNumberFormat="1" applyFont="1" applyAlignment="1">
      <alignment horizontal="right" vertical="center"/>
    </xf>
    <xf numFmtId="0" fontId="0" fillId="0" borderId="0" xfId="0" applyAlignment="1">
      <alignment vertical="center"/>
    </xf>
    <xf numFmtId="167" fontId="2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49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vertical="center"/>
    </xf>
    <xf numFmtId="3" fontId="18" fillId="0" borderId="0" xfId="0" applyNumberFormat="1" applyFont="1" applyAlignment="1">
      <alignment horizontal="right" vertical="center"/>
    </xf>
    <xf numFmtId="0" fontId="18" fillId="0" borderId="0" xfId="0" applyFont="1" applyAlignment="1">
      <alignment horizontal="center" vertical="center"/>
    </xf>
    <xf numFmtId="3" fontId="18" fillId="0" borderId="0" xfId="0" applyNumberFormat="1" applyFont="1" applyAlignment="1" applyProtection="1">
      <alignment horizontal="right" vertical="center"/>
      <protection locked="0"/>
    </xf>
    <xf numFmtId="3" fontId="18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/>
    </xf>
    <xf numFmtId="168" fontId="2" fillId="0" borderId="1" xfId="1" applyNumberFormat="1" applyFont="1" applyBorder="1" applyAlignment="1">
      <alignment horizontal="right"/>
    </xf>
    <xf numFmtId="164" fontId="2" fillId="0" borderId="2" xfId="0" applyNumberFormat="1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43" fontId="2" fillId="0" borderId="1" xfId="1" applyFont="1" applyBorder="1" applyAlignment="1" applyProtection="1">
      <alignment horizontal="center" vertical="center"/>
      <protection locked="0"/>
    </xf>
    <xf numFmtId="43" fontId="2" fillId="0" borderId="1" xfId="1" applyFont="1" applyBorder="1" applyAlignment="1">
      <alignment vertical="center"/>
    </xf>
    <xf numFmtId="43" fontId="4" fillId="0" borderId="1" xfId="1" applyFont="1" applyFill="1" applyBorder="1" applyAlignment="1">
      <alignment horizontal="center" vertical="center" wrapText="1"/>
    </xf>
    <xf numFmtId="43" fontId="2" fillId="0" borderId="20" xfId="1" applyFont="1" applyBorder="1" applyAlignment="1">
      <alignment vertical="center"/>
    </xf>
    <xf numFmtId="43" fontId="4" fillId="0" borderId="20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1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43" fontId="2" fillId="0" borderId="1" xfId="1" applyFont="1" applyFill="1" applyBorder="1" applyAlignment="1">
      <alignment horizontal="center" vertical="center"/>
    </xf>
    <xf numFmtId="43" fontId="2" fillId="0" borderId="1" xfId="1" applyFont="1" applyFill="1" applyBorder="1" applyAlignment="1">
      <alignment vertical="center"/>
    </xf>
    <xf numFmtId="164" fontId="2" fillId="0" borderId="1" xfId="0" applyNumberFormat="1" applyFont="1" applyBorder="1" applyAlignment="1" applyProtection="1">
      <alignment horizontal="left" vertical="center" wrapText="1" indent="1"/>
      <protection locked="0"/>
    </xf>
    <xf numFmtId="0" fontId="4" fillId="0" borderId="2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6" fontId="2" fillId="0" borderId="0" xfId="0" applyNumberFormat="1" applyFont="1" applyAlignment="1">
      <alignment vertical="center"/>
    </xf>
    <xf numFmtId="17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67" fontId="2" fillId="0" borderId="25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right" vertical="center" wrapText="1"/>
      <protection locked="0"/>
    </xf>
    <xf numFmtId="4" fontId="15" fillId="0" borderId="1" xfId="0" applyNumberFormat="1" applyFont="1" applyBorder="1" applyAlignment="1">
      <alignment horizontal="right" vertical="center" wrapText="1"/>
    </xf>
    <xf numFmtId="0" fontId="15" fillId="0" borderId="1" xfId="0" applyFont="1" applyBorder="1" applyAlignment="1">
      <alignment horizontal="right" vertical="center" wrapText="1"/>
    </xf>
    <xf numFmtId="43" fontId="15" fillId="0" borderId="1" xfId="1" applyFont="1" applyBorder="1" applyAlignment="1">
      <alignment horizontal="right" vertical="center" wrapText="1"/>
    </xf>
    <xf numFmtId="14" fontId="2" fillId="0" borderId="0" xfId="0" applyNumberFormat="1" applyFont="1" applyAlignment="1">
      <alignment horizontal="left"/>
    </xf>
    <xf numFmtId="0" fontId="20" fillId="0" borderId="0" xfId="2" quotePrefix="1" applyFont="1"/>
    <xf numFmtId="0" fontId="20" fillId="0" borderId="0" xfId="2" applyFont="1"/>
    <xf numFmtId="0" fontId="8" fillId="3" borderId="7" xfId="0" applyFont="1" applyFill="1" applyBorder="1" applyAlignment="1">
      <alignment horizontal="center" vertical="center"/>
    </xf>
    <xf numFmtId="0" fontId="2" fillId="8" borderId="0" xfId="0" applyFont="1" applyFill="1" applyAlignment="1">
      <alignment vertical="center"/>
    </xf>
    <xf numFmtId="0" fontId="3" fillId="9" borderId="24" xfId="0" applyFont="1" applyFill="1" applyBorder="1" applyAlignment="1">
      <alignment horizontal="center" vertical="center"/>
    </xf>
    <xf numFmtId="0" fontId="3" fillId="9" borderId="25" xfId="0" applyFont="1" applyFill="1" applyBorder="1" applyAlignment="1">
      <alignment horizontal="center" vertical="center"/>
    </xf>
    <xf numFmtId="0" fontId="3" fillId="9" borderId="26" xfId="0" applyFont="1" applyFill="1" applyBorder="1" applyAlignment="1">
      <alignment horizontal="center" vertical="center"/>
    </xf>
    <xf numFmtId="0" fontId="3" fillId="9" borderId="16" xfId="0" applyFont="1" applyFill="1" applyBorder="1" applyAlignment="1">
      <alignment vertical="center"/>
    </xf>
    <xf numFmtId="0" fontId="3" fillId="6" borderId="17" xfId="0" applyFont="1" applyFill="1" applyBorder="1" applyAlignment="1">
      <alignment horizontal="center" vertical="center"/>
    </xf>
    <xf numFmtId="164" fontId="2" fillId="0" borderId="18" xfId="0" applyNumberFormat="1" applyFont="1" applyBorder="1" applyAlignment="1" applyProtection="1">
      <alignment horizontal="left" vertical="center" wrapText="1" indent="1"/>
      <protection locked="0"/>
    </xf>
    <xf numFmtId="0" fontId="2" fillId="9" borderId="16" xfId="0" applyFont="1" applyFill="1" applyBorder="1" applyAlignment="1">
      <alignment vertical="center"/>
    </xf>
    <xf numFmtId="3" fontId="13" fillId="0" borderId="1" xfId="0" applyNumberFormat="1" applyFont="1" applyBorder="1" applyAlignment="1">
      <alignment horizontal="right" vertical="center" wrapText="1" indent="1"/>
    </xf>
    <xf numFmtId="3" fontId="11" fillId="0" borderId="1" xfId="0" applyNumberFormat="1" applyFont="1" applyBorder="1" applyAlignment="1">
      <alignment horizontal="left" vertical="center" wrapText="1" indent="1"/>
    </xf>
    <xf numFmtId="3" fontId="19" fillId="0" borderId="1" xfId="0" applyNumberFormat="1" applyFont="1" applyBorder="1" applyAlignment="1" applyProtection="1">
      <alignment horizontal="right" vertical="center" wrapText="1" indent="1"/>
      <protection locked="0"/>
    </xf>
    <xf numFmtId="3" fontId="13" fillId="0" borderId="1" xfId="0" applyNumberFormat="1" applyFont="1" applyBorder="1" applyAlignment="1" applyProtection="1">
      <alignment horizontal="right" vertical="center" wrapText="1" indent="1"/>
      <protection locked="0"/>
    </xf>
    <xf numFmtId="3" fontId="14" fillId="0" borderId="1" xfId="0" applyNumberFormat="1" applyFont="1" applyBorder="1" applyAlignment="1" applyProtection="1">
      <alignment horizontal="right" vertical="center" wrapText="1" indent="1"/>
      <protection locked="0"/>
    </xf>
    <xf numFmtId="0" fontId="2" fillId="0" borderId="29" xfId="0" applyFont="1" applyBorder="1"/>
    <xf numFmtId="0" fontId="2" fillId="10" borderId="29" xfId="0" applyFont="1" applyFill="1" applyBorder="1"/>
    <xf numFmtId="0" fontId="8" fillId="6" borderId="7" xfId="0" applyFont="1" applyFill="1" applyBorder="1" applyAlignment="1">
      <alignment horizontal="center" vertical="center" wrapText="1"/>
    </xf>
    <xf numFmtId="0" fontId="17" fillId="9" borderId="1" xfId="0" applyFont="1" applyFill="1" applyBorder="1" applyAlignment="1">
      <alignment horizontal="right" vertical="center"/>
    </xf>
    <xf numFmtId="0" fontId="3" fillId="9" borderId="18" xfId="0" applyFont="1" applyFill="1" applyBorder="1" applyAlignment="1">
      <alignment horizontal="center" vertical="center" wrapText="1"/>
    </xf>
    <xf numFmtId="0" fontId="3" fillId="9" borderId="27" xfId="0" applyFont="1" applyFill="1" applyBorder="1" applyAlignment="1">
      <alignment horizontal="center" vertical="center" wrapText="1"/>
    </xf>
    <xf numFmtId="0" fontId="2" fillId="9" borderId="17" xfId="0" applyFont="1" applyFill="1" applyBorder="1" applyAlignment="1">
      <alignment vertical="center"/>
    </xf>
    <xf numFmtId="0" fontId="2" fillId="9" borderId="23" xfId="0" applyFont="1" applyFill="1" applyBorder="1" applyAlignment="1">
      <alignment vertical="center"/>
    </xf>
    <xf numFmtId="0" fontId="9" fillId="2" borderId="16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left" vertical="center"/>
    </xf>
    <xf numFmtId="0" fontId="8" fillId="3" borderId="8" xfId="0" applyFont="1" applyFill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9" fillId="2" borderId="0" xfId="0" applyFont="1" applyFill="1" applyAlignment="1">
      <alignment horizontal="left" vertical="center"/>
    </xf>
    <xf numFmtId="0" fontId="9" fillId="2" borderId="19" xfId="0" applyFont="1" applyFill="1" applyBorder="1" applyAlignment="1">
      <alignment horizontal="left" vertical="center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3" fillId="6" borderId="7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3" fillId="9" borderId="23" xfId="0" applyFont="1" applyFill="1" applyBorder="1" applyAlignment="1">
      <alignment horizontal="left" vertical="center"/>
    </xf>
    <xf numFmtId="0" fontId="3" fillId="9" borderId="17" xfId="0" applyFont="1" applyFill="1" applyBorder="1" applyAlignment="1">
      <alignment horizontal="left" vertical="center"/>
    </xf>
    <xf numFmtId="0" fontId="9" fillId="2" borderId="20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9" fillId="2" borderId="0" xfId="0" applyFont="1" applyFill="1" applyAlignment="1">
      <alignment horizontal="left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49" fontId="10" fillId="0" borderId="6" xfId="0" applyNumberFormat="1" applyFont="1" applyBorder="1" applyAlignment="1" applyProtection="1">
      <alignment horizontal="left" vertical="center" wrapText="1"/>
      <protection locked="0"/>
    </xf>
    <xf numFmtId="49" fontId="10" fillId="0" borderId="7" xfId="0" applyNumberFormat="1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17" fillId="9" borderId="25" xfId="0" applyFont="1" applyFill="1" applyBorder="1" applyAlignment="1">
      <alignment horizontal="left" vertical="center"/>
    </xf>
    <xf numFmtId="0" fontId="17" fillId="9" borderId="26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left" vertical="center" wrapText="1"/>
    </xf>
    <xf numFmtId="0" fontId="3" fillId="9" borderId="6" xfId="0" applyFont="1" applyFill="1" applyBorder="1" applyAlignment="1">
      <alignment horizontal="left" vertical="center" wrapText="1"/>
    </xf>
    <xf numFmtId="0" fontId="3" fillId="9" borderId="8" xfId="0" applyFont="1" applyFill="1" applyBorder="1" applyAlignment="1">
      <alignment horizontal="left" vertical="center" wrapText="1"/>
    </xf>
    <xf numFmtId="0" fontId="3" fillId="9" borderId="7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right" vertical="center"/>
    </xf>
    <xf numFmtId="165" fontId="2" fillId="0" borderId="0" xfId="0" applyNumberFormat="1" applyFont="1" applyAlignment="1">
      <alignment vertical="center"/>
    </xf>
    <xf numFmtId="165" fontId="2" fillId="0" borderId="25" xfId="0" applyNumberFormat="1" applyFont="1" applyBorder="1" applyAlignment="1">
      <alignment vertical="center"/>
    </xf>
    <xf numFmtId="3" fontId="18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/>
    </xf>
    <xf numFmtId="3" fontId="18" fillId="0" borderId="25" xfId="0" applyNumberFormat="1" applyFont="1" applyBorder="1" applyAlignment="1">
      <alignment horizontal="right" vertical="center"/>
    </xf>
  </cellXfs>
  <cellStyles count="3">
    <cellStyle name="Hyperlink" xfId="2" builtinId="8"/>
    <cellStyle name="Komma" xfId="1" builtinId="3"/>
    <cellStyle name="Standaard" xfId="0" builtinId="0"/>
  </cellStyles>
  <dxfs count="0"/>
  <tableStyles count="0" defaultTableStyle="TableStyleMedium2" defaultPivotStyle="PivotStyleLight16"/>
  <colors>
    <mruColors>
      <color rgb="FFFF33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2013 - 2022 Th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AE282-808E-45B0-87B5-B1657DD1A5E8}">
  <dimension ref="A1:B12"/>
  <sheetViews>
    <sheetView showGridLines="0" zoomScale="190" zoomScaleNormal="190" workbookViewId="0">
      <selection activeCell="D8" sqref="D8"/>
    </sheetView>
  </sheetViews>
  <sheetFormatPr defaultColWidth="8.86328125" defaultRowHeight="15"/>
  <cols>
    <col min="1" max="1" width="8.86328125" style="2"/>
    <col min="2" max="2" width="26.59765625" style="2" customWidth="1"/>
    <col min="3" max="16384" width="8.86328125" style="2"/>
  </cols>
  <sheetData>
    <row r="1" spans="1:2">
      <c r="A1" s="3" t="s">
        <v>202</v>
      </c>
    </row>
    <row r="2" spans="1:2">
      <c r="A2" s="3"/>
    </row>
    <row r="3" spans="1:2">
      <c r="A3" s="3" t="s">
        <v>118</v>
      </c>
    </row>
    <row r="5" spans="1:2">
      <c r="A5" s="2" t="s">
        <v>65</v>
      </c>
      <c r="B5" s="94">
        <v>45505</v>
      </c>
    </row>
    <row r="7" spans="1:2">
      <c r="A7" s="2" t="s">
        <v>66</v>
      </c>
      <c r="B7" s="95" t="s">
        <v>262</v>
      </c>
    </row>
    <row r="8" spans="1:2">
      <c r="B8" s="96" t="s">
        <v>263</v>
      </c>
    </row>
    <row r="9" spans="1:2">
      <c r="B9" s="96" t="s">
        <v>264</v>
      </c>
    </row>
    <row r="10" spans="1:2">
      <c r="B10" s="95"/>
    </row>
    <row r="11" spans="1:2">
      <c r="B11" s="95"/>
    </row>
    <row r="12" spans="1:2">
      <c r="B12" s="95"/>
    </row>
  </sheetData>
  <hyperlinks>
    <hyperlink ref="B7" location="'10.1 - 10.3'!A1" display="Uitwerking 10.1 - 10.3" xr:uid="{F034DE7C-8932-459B-A6A3-D0F31343AB52}"/>
    <hyperlink ref="B8" location="'10.4 - 10.7'!A1" display="Uitwerking 10.4 - 10.7" xr:uid="{E02B6C40-C572-44D0-9A5D-28DA275FF982}"/>
    <hyperlink ref="B9" location="'10.8 - 10.12'!A1" display="Uitwerking 10.8 - 10.12" xr:uid="{5E3CB2AC-26CF-4CCF-AA9A-FD7F31D710C1}"/>
  </hyperlink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1494B-3D1E-4618-9BC2-28A1FEE6303E}">
  <dimension ref="A1:J106"/>
  <sheetViews>
    <sheetView topLeftCell="A21" zoomScale="175" zoomScaleNormal="175" workbookViewId="0">
      <selection activeCell="M31" sqref="M31"/>
    </sheetView>
  </sheetViews>
  <sheetFormatPr defaultColWidth="8.86328125" defaultRowHeight="15"/>
  <cols>
    <col min="1" max="1" width="9.1328125" style="2" customWidth="1"/>
    <col min="2" max="2" width="37.59765625" style="2" customWidth="1"/>
    <col min="3" max="3" width="8.86328125" style="2" hidden="1" customWidth="1"/>
    <col min="4" max="4" width="42" style="2" hidden="1" customWidth="1"/>
    <col min="5" max="5" width="8.86328125" style="2" hidden="1" customWidth="1"/>
    <col min="6" max="6" width="37" style="2" hidden="1" customWidth="1"/>
    <col min="7" max="7" width="8.86328125" style="2" hidden="1" customWidth="1"/>
    <col min="8" max="8" width="45" style="2" hidden="1" customWidth="1"/>
    <col min="9" max="9" width="8.86328125" style="2" hidden="1" customWidth="1"/>
    <col min="10" max="10" width="39.265625" style="2" hidden="1" customWidth="1"/>
    <col min="11" max="11" width="0" style="2" hidden="1" customWidth="1"/>
    <col min="12" max="16384" width="8.86328125" style="2"/>
  </cols>
  <sheetData>
    <row r="1" spans="1:2">
      <c r="A1" s="3" t="s">
        <v>73</v>
      </c>
    </row>
    <row r="2" spans="1:2">
      <c r="A2" s="3"/>
    </row>
    <row r="3" spans="1:2">
      <c r="A3" s="3" t="s">
        <v>118</v>
      </c>
    </row>
    <row r="5" spans="1:2">
      <c r="A5" s="3" t="s">
        <v>60</v>
      </c>
    </row>
    <row r="6" spans="1:2">
      <c r="A6" s="2" t="s">
        <v>72</v>
      </c>
    </row>
    <row r="7" spans="1:2">
      <c r="A7" s="2" t="s">
        <v>57</v>
      </c>
    </row>
    <row r="8" spans="1:2">
      <c r="A8" s="2" t="s">
        <v>58</v>
      </c>
    </row>
    <row r="10" spans="1:2" s="4" customFormat="1">
      <c r="A10" s="4" t="s">
        <v>61</v>
      </c>
      <c r="B10" s="4" t="s">
        <v>63</v>
      </c>
    </row>
    <row r="11" spans="1:2">
      <c r="B11" s="2" t="s">
        <v>62</v>
      </c>
    </row>
    <row r="12" spans="1:2">
      <c r="B12" s="2" t="s">
        <v>64</v>
      </c>
    </row>
    <row r="13" spans="1:2">
      <c r="B13" s="2" t="s">
        <v>67</v>
      </c>
    </row>
    <row r="14" spans="1:2">
      <c r="B14" s="2" t="s">
        <v>68</v>
      </c>
    </row>
    <row r="16" spans="1:2" s="4" customFormat="1">
      <c r="A16" s="4" t="s">
        <v>61</v>
      </c>
      <c r="B16" s="4" t="s">
        <v>59</v>
      </c>
    </row>
    <row r="18" spans="1:10">
      <c r="A18" s="3" t="s">
        <v>183</v>
      </c>
      <c r="E18" s="5"/>
    </row>
    <row r="19" spans="1:10">
      <c r="A19" s="6">
        <v>200</v>
      </c>
      <c r="B19" s="2" t="s">
        <v>10</v>
      </c>
      <c r="C19" s="6">
        <v>200</v>
      </c>
      <c r="D19" s="2" t="s">
        <v>10</v>
      </c>
      <c r="E19" s="6">
        <v>200</v>
      </c>
      <c r="F19" s="2" t="s">
        <v>10</v>
      </c>
      <c r="G19" s="6">
        <v>200</v>
      </c>
      <c r="H19" s="2" t="s">
        <v>10</v>
      </c>
      <c r="I19" s="6">
        <v>200</v>
      </c>
      <c r="J19" s="2" t="s">
        <v>10</v>
      </c>
    </row>
    <row r="20" spans="1:10">
      <c r="A20" s="6">
        <v>210</v>
      </c>
      <c r="B20" s="2" t="s">
        <v>11</v>
      </c>
      <c r="C20" s="6">
        <v>210</v>
      </c>
      <c r="D20" s="2" t="s">
        <v>11</v>
      </c>
      <c r="E20" s="6">
        <v>210</v>
      </c>
      <c r="F20" s="2" t="s">
        <v>11</v>
      </c>
      <c r="G20" s="6">
        <v>210</v>
      </c>
      <c r="H20" s="2" t="s">
        <v>11</v>
      </c>
      <c r="I20" s="6">
        <v>210</v>
      </c>
      <c r="J20" s="2" t="s">
        <v>11</v>
      </c>
    </row>
    <row r="21" spans="1:10">
      <c r="A21" s="6">
        <v>300</v>
      </c>
      <c r="B21" s="2" t="s">
        <v>12</v>
      </c>
      <c r="C21" s="6">
        <v>300</v>
      </c>
      <c r="D21" s="2" t="s">
        <v>12</v>
      </c>
      <c r="E21" s="6">
        <v>300</v>
      </c>
      <c r="F21" s="2" t="s">
        <v>12</v>
      </c>
      <c r="G21" s="6">
        <v>300</v>
      </c>
      <c r="H21" s="2" t="s">
        <v>12</v>
      </c>
      <c r="I21" s="6">
        <v>300</v>
      </c>
      <c r="J21" s="2" t="s">
        <v>12</v>
      </c>
    </row>
    <row r="22" spans="1:10">
      <c r="A22" s="6">
        <v>310</v>
      </c>
      <c r="B22" s="2" t="s">
        <v>13</v>
      </c>
      <c r="C22" s="6">
        <v>310</v>
      </c>
      <c r="D22" s="2" t="s">
        <v>13</v>
      </c>
      <c r="E22" s="6">
        <v>310</v>
      </c>
      <c r="F22" s="2" t="s">
        <v>13</v>
      </c>
      <c r="G22" s="6">
        <v>310</v>
      </c>
      <c r="H22" s="2" t="s">
        <v>13</v>
      </c>
      <c r="I22" s="6">
        <v>310</v>
      </c>
      <c r="J22" s="2" t="s">
        <v>13</v>
      </c>
    </row>
    <row r="23" spans="1:10">
      <c r="A23" s="6">
        <v>400</v>
      </c>
      <c r="B23" s="2" t="s">
        <v>74</v>
      </c>
      <c r="C23" s="6">
        <v>400</v>
      </c>
      <c r="D23" s="2" t="s">
        <v>74</v>
      </c>
      <c r="E23" s="6">
        <v>400</v>
      </c>
      <c r="F23" s="2" t="s">
        <v>74</v>
      </c>
      <c r="G23" s="6">
        <v>400</v>
      </c>
      <c r="H23" s="2" t="s">
        <v>74</v>
      </c>
      <c r="I23" s="6">
        <v>400</v>
      </c>
      <c r="J23" s="2" t="s">
        <v>74</v>
      </c>
    </row>
    <row r="24" spans="1:10">
      <c r="A24" s="6">
        <v>410</v>
      </c>
      <c r="B24" s="2" t="s">
        <v>75</v>
      </c>
      <c r="C24" s="6">
        <v>410</v>
      </c>
      <c r="D24" s="2" t="s">
        <v>75</v>
      </c>
      <c r="E24" s="6">
        <v>410</v>
      </c>
      <c r="F24" s="2" t="s">
        <v>75</v>
      </c>
      <c r="G24" s="6">
        <v>410</v>
      </c>
      <c r="H24" s="2" t="s">
        <v>75</v>
      </c>
      <c r="I24" s="6">
        <v>410</v>
      </c>
      <c r="J24" s="2" t="s">
        <v>75</v>
      </c>
    </row>
    <row r="25" spans="1:10">
      <c r="A25" s="6">
        <v>420</v>
      </c>
      <c r="B25" s="2" t="s">
        <v>76</v>
      </c>
      <c r="C25" s="6">
        <v>420</v>
      </c>
      <c r="D25" s="2" t="s">
        <v>76</v>
      </c>
      <c r="E25" s="6">
        <v>420</v>
      </c>
      <c r="F25" s="2" t="s">
        <v>76</v>
      </c>
      <c r="G25" s="6">
        <v>420</v>
      </c>
      <c r="H25" s="2" t="s">
        <v>76</v>
      </c>
      <c r="I25" s="6">
        <v>420</v>
      </c>
      <c r="J25" s="2" t="s">
        <v>76</v>
      </c>
    </row>
    <row r="26" spans="1:10">
      <c r="A26" s="6">
        <v>500</v>
      </c>
      <c r="B26" s="2" t="s">
        <v>14</v>
      </c>
      <c r="C26" s="6">
        <v>500</v>
      </c>
      <c r="D26" s="2" t="s">
        <v>14</v>
      </c>
      <c r="E26" s="6">
        <v>500</v>
      </c>
      <c r="F26" s="2" t="s">
        <v>14</v>
      </c>
      <c r="G26" s="6">
        <v>500</v>
      </c>
      <c r="H26" s="2" t="s">
        <v>14</v>
      </c>
      <c r="I26" s="6">
        <v>500</v>
      </c>
      <c r="J26" s="2" t="s">
        <v>14</v>
      </c>
    </row>
    <row r="27" spans="1:10">
      <c r="A27" s="6">
        <v>510</v>
      </c>
      <c r="B27" s="2" t="s">
        <v>15</v>
      </c>
      <c r="C27" s="6">
        <v>510</v>
      </c>
      <c r="D27" s="2" t="s">
        <v>15</v>
      </c>
      <c r="E27" s="6">
        <v>510</v>
      </c>
      <c r="F27" s="2" t="s">
        <v>15</v>
      </c>
      <c r="G27" s="6">
        <v>510</v>
      </c>
      <c r="H27" s="2" t="s">
        <v>15</v>
      </c>
      <c r="I27" s="6">
        <v>510</v>
      </c>
      <c r="J27" s="2" t="s">
        <v>15</v>
      </c>
    </row>
    <row r="28" spans="1:10">
      <c r="A28" s="6">
        <v>600</v>
      </c>
      <c r="B28" s="2" t="s">
        <v>196</v>
      </c>
      <c r="C28" s="6">
        <v>695</v>
      </c>
      <c r="D28" s="2" t="s">
        <v>77</v>
      </c>
      <c r="E28" s="6">
        <v>695</v>
      </c>
      <c r="F28" s="2" t="s">
        <v>77</v>
      </c>
      <c r="G28" s="6">
        <v>695</v>
      </c>
      <c r="H28" s="2" t="s">
        <v>77</v>
      </c>
      <c r="I28" s="6">
        <v>695</v>
      </c>
      <c r="J28" s="2" t="s">
        <v>77</v>
      </c>
    </row>
    <row r="29" spans="1:10">
      <c r="A29" s="6">
        <v>610</v>
      </c>
      <c r="B29" s="2" t="s">
        <v>197</v>
      </c>
      <c r="C29" s="6">
        <v>700</v>
      </c>
      <c r="D29" s="2" t="s">
        <v>16</v>
      </c>
      <c r="E29" s="6">
        <v>700</v>
      </c>
      <c r="F29" s="2" t="s">
        <v>16</v>
      </c>
      <c r="G29" s="6">
        <v>700</v>
      </c>
      <c r="H29" s="2" t="s">
        <v>16</v>
      </c>
      <c r="I29" s="6">
        <v>700</v>
      </c>
      <c r="J29" s="2" t="s">
        <v>16</v>
      </c>
    </row>
    <row r="30" spans="1:10">
      <c r="A30" s="6">
        <v>605</v>
      </c>
      <c r="B30" s="111" t="s">
        <v>198</v>
      </c>
      <c r="C30" s="6">
        <v>750</v>
      </c>
      <c r="D30" s="2" t="s">
        <v>78</v>
      </c>
      <c r="E30" s="6">
        <v>750</v>
      </c>
      <c r="F30" s="2" t="s">
        <v>78</v>
      </c>
      <c r="G30" s="6">
        <v>750</v>
      </c>
      <c r="H30" s="2" t="s">
        <v>78</v>
      </c>
      <c r="I30" s="6">
        <v>750</v>
      </c>
      <c r="J30" s="2" t="s">
        <v>78</v>
      </c>
    </row>
    <row r="31" spans="1:10">
      <c r="A31" s="6">
        <v>615</v>
      </c>
      <c r="B31" s="112" t="s">
        <v>199</v>
      </c>
      <c r="C31" s="6">
        <v>760</v>
      </c>
      <c r="D31" s="2" t="s">
        <v>79</v>
      </c>
      <c r="E31" s="6">
        <v>760</v>
      </c>
      <c r="F31" s="2" t="s">
        <v>79</v>
      </c>
      <c r="G31" s="6">
        <v>760</v>
      </c>
      <c r="H31" s="2" t="s">
        <v>79</v>
      </c>
      <c r="I31" s="6">
        <v>760</v>
      </c>
      <c r="J31" s="2" t="s">
        <v>79</v>
      </c>
    </row>
    <row r="32" spans="1:10">
      <c r="A32" s="6">
        <v>675</v>
      </c>
      <c r="B32" s="111" t="s">
        <v>200</v>
      </c>
      <c r="C32" s="6">
        <v>800</v>
      </c>
      <c r="D32" s="2" t="s">
        <v>80</v>
      </c>
      <c r="E32" s="6">
        <v>800</v>
      </c>
      <c r="F32" s="2" t="s">
        <v>80</v>
      </c>
      <c r="G32" s="6">
        <v>800</v>
      </c>
      <c r="H32" s="2" t="s">
        <v>80</v>
      </c>
      <c r="I32" s="6">
        <v>800</v>
      </c>
      <c r="J32" s="2" t="s">
        <v>80</v>
      </c>
    </row>
    <row r="33" spans="1:10">
      <c r="A33" s="6">
        <v>685</v>
      </c>
      <c r="B33" s="112" t="s">
        <v>201</v>
      </c>
      <c r="C33" s="6">
        <v>820</v>
      </c>
      <c r="D33" s="2" t="s">
        <v>81</v>
      </c>
      <c r="E33" s="6">
        <v>820</v>
      </c>
      <c r="F33" s="2" t="s">
        <v>81</v>
      </c>
      <c r="G33" s="6">
        <v>820</v>
      </c>
      <c r="H33" s="2" t="s">
        <v>81</v>
      </c>
      <c r="I33" s="6">
        <v>820</v>
      </c>
      <c r="J33" s="2" t="s">
        <v>81</v>
      </c>
    </row>
    <row r="34" spans="1:10">
      <c r="A34" s="6">
        <v>695</v>
      </c>
      <c r="B34" s="2" t="s">
        <v>77</v>
      </c>
      <c r="C34" s="7">
        <v>1000</v>
      </c>
      <c r="D34" s="2" t="s">
        <v>17</v>
      </c>
      <c r="E34" s="7">
        <v>1000</v>
      </c>
      <c r="F34" s="2" t="s">
        <v>17</v>
      </c>
      <c r="G34" s="7">
        <v>1000</v>
      </c>
      <c r="H34" s="2" t="s">
        <v>17</v>
      </c>
      <c r="I34" s="7">
        <v>1000</v>
      </c>
      <c r="J34" s="2" t="s">
        <v>17</v>
      </c>
    </row>
    <row r="35" spans="1:10">
      <c r="A35" s="6">
        <v>700</v>
      </c>
      <c r="B35" s="2" t="s">
        <v>16</v>
      </c>
      <c r="C35" s="7">
        <v>1050</v>
      </c>
      <c r="D35" s="2" t="s">
        <v>18</v>
      </c>
      <c r="E35" s="7">
        <v>1050</v>
      </c>
      <c r="F35" s="2" t="s">
        <v>18</v>
      </c>
      <c r="G35" s="7">
        <v>1050</v>
      </c>
      <c r="H35" s="2" t="s">
        <v>18</v>
      </c>
      <c r="I35" s="7">
        <v>1050</v>
      </c>
      <c r="J35" s="2" t="s">
        <v>18</v>
      </c>
    </row>
    <row r="36" spans="1:10">
      <c r="A36" s="6">
        <v>750</v>
      </c>
      <c r="B36" s="2" t="s">
        <v>78</v>
      </c>
      <c r="C36" s="7">
        <v>1060</v>
      </c>
      <c r="D36" s="2" t="s">
        <v>19</v>
      </c>
      <c r="E36" s="7">
        <v>1060</v>
      </c>
      <c r="F36" s="2" t="s">
        <v>19</v>
      </c>
      <c r="G36" s="7">
        <v>1060</v>
      </c>
      <c r="H36" s="2" t="s">
        <v>19</v>
      </c>
      <c r="I36" s="7">
        <v>1060</v>
      </c>
      <c r="J36" s="2" t="s">
        <v>19</v>
      </c>
    </row>
    <row r="37" spans="1:10">
      <c r="A37" s="6">
        <v>760</v>
      </c>
      <c r="B37" s="2" t="s">
        <v>79</v>
      </c>
      <c r="C37" s="7">
        <v>1070</v>
      </c>
      <c r="D37" s="2" t="s">
        <v>20</v>
      </c>
      <c r="E37" s="7">
        <v>1070</v>
      </c>
      <c r="F37" s="2" t="s">
        <v>20</v>
      </c>
      <c r="G37" s="7">
        <v>1070</v>
      </c>
      <c r="H37" s="2" t="s">
        <v>20</v>
      </c>
      <c r="I37" s="7">
        <v>1070</v>
      </c>
      <c r="J37" s="2" t="s">
        <v>20</v>
      </c>
    </row>
    <row r="38" spans="1:10">
      <c r="A38" s="6">
        <v>800</v>
      </c>
      <c r="B38" s="2" t="s">
        <v>80</v>
      </c>
      <c r="C38" s="7">
        <v>1080</v>
      </c>
      <c r="D38" s="2" t="s">
        <v>21</v>
      </c>
      <c r="E38" s="7">
        <v>1080</v>
      </c>
      <c r="F38" s="2" t="s">
        <v>21</v>
      </c>
      <c r="G38" s="7">
        <v>1080</v>
      </c>
      <c r="H38" s="2" t="s">
        <v>21</v>
      </c>
      <c r="I38" s="7">
        <v>1080</v>
      </c>
      <c r="J38" s="2" t="s">
        <v>21</v>
      </c>
    </row>
    <row r="39" spans="1:10">
      <c r="A39" s="6">
        <v>820</v>
      </c>
      <c r="B39" s="2" t="s">
        <v>81</v>
      </c>
      <c r="C39" s="7">
        <v>1090</v>
      </c>
      <c r="D39" s="2" t="s">
        <v>82</v>
      </c>
      <c r="E39" s="7">
        <v>1090</v>
      </c>
      <c r="F39" s="2" t="s">
        <v>82</v>
      </c>
      <c r="G39" s="7">
        <v>1090</v>
      </c>
      <c r="H39" s="2" t="s">
        <v>82</v>
      </c>
      <c r="I39" s="7">
        <v>1090</v>
      </c>
      <c r="J39" s="2" t="s">
        <v>82</v>
      </c>
    </row>
    <row r="40" spans="1:10">
      <c r="A40" s="7">
        <v>1000</v>
      </c>
      <c r="B40" s="2" t="s">
        <v>17</v>
      </c>
      <c r="C40" s="7">
        <v>1100</v>
      </c>
      <c r="D40" s="2" t="s">
        <v>22</v>
      </c>
      <c r="E40" s="7">
        <v>1100</v>
      </c>
      <c r="F40" s="2" t="s">
        <v>22</v>
      </c>
      <c r="G40" s="7">
        <v>1100</v>
      </c>
      <c r="H40" s="2" t="s">
        <v>22</v>
      </c>
      <c r="I40" s="7">
        <v>1100</v>
      </c>
      <c r="J40" s="2" t="s">
        <v>22</v>
      </c>
    </row>
    <row r="41" spans="1:10">
      <c r="A41" s="7">
        <v>1050</v>
      </c>
      <c r="B41" s="2" t="s">
        <v>18</v>
      </c>
      <c r="C41" s="7">
        <v>1150</v>
      </c>
      <c r="D41" s="2" t="s">
        <v>83</v>
      </c>
      <c r="E41" s="7">
        <v>1150</v>
      </c>
      <c r="F41" s="2" t="s">
        <v>83</v>
      </c>
      <c r="G41" s="7">
        <v>1150</v>
      </c>
      <c r="H41" s="2" t="s">
        <v>83</v>
      </c>
      <c r="I41" s="7">
        <v>1150</v>
      </c>
      <c r="J41" s="2" t="s">
        <v>83</v>
      </c>
    </row>
    <row r="42" spans="1:10">
      <c r="A42" s="7">
        <v>1060</v>
      </c>
      <c r="B42" s="2" t="s">
        <v>19</v>
      </c>
      <c r="C42" s="7">
        <v>1180</v>
      </c>
      <c r="D42" s="2" t="s">
        <v>84</v>
      </c>
      <c r="E42" s="7">
        <v>1180</v>
      </c>
      <c r="F42" s="2" t="s">
        <v>84</v>
      </c>
      <c r="G42" s="7">
        <v>1180</v>
      </c>
      <c r="H42" s="2" t="s">
        <v>84</v>
      </c>
      <c r="I42" s="7">
        <v>1180</v>
      </c>
      <c r="J42" s="2" t="s">
        <v>84</v>
      </c>
    </row>
    <row r="43" spans="1:10">
      <c r="A43" s="7">
        <v>1070</v>
      </c>
      <c r="B43" s="2" t="s">
        <v>20</v>
      </c>
      <c r="C43" s="7">
        <v>1200</v>
      </c>
      <c r="D43" s="2" t="s">
        <v>23</v>
      </c>
      <c r="E43" s="7">
        <v>1200</v>
      </c>
      <c r="F43" s="2" t="s">
        <v>23</v>
      </c>
      <c r="G43" s="7">
        <v>1200</v>
      </c>
      <c r="H43" s="2" t="s">
        <v>23</v>
      </c>
      <c r="I43" s="7">
        <v>1200</v>
      </c>
      <c r="J43" s="2" t="s">
        <v>23</v>
      </c>
    </row>
    <row r="44" spans="1:10">
      <c r="A44" s="7">
        <v>1080</v>
      </c>
      <c r="B44" s="2" t="s">
        <v>21</v>
      </c>
      <c r="C44" s="7">
        <v>1240</v>
      </c>
      <c r="D44" s="2" t="s">
        <v>24</v>
      </c>
      <c r="E44" s="7">
        <v>1240</v>
      </c>
      <c r="F44" s="2" t="s">
        <v>24</v>
      </c>
      <c r="G44" s="7">
        <v>1240</v>
      </c>
      <c r="H44" s="2" t="s">
        <v>24</v>
      </c>
      <c r="I44" s="7">
        <v>1240</v>
      </c>
      <c r="J44" s="2" t="s">
        <v>24</v>
      </c>
    </row>
    <row r="45" spans="1:10">
      <c r="A45" s="7">
        <v>1090</v>
      </c>
      <c r="B45" s="2" t="s">
        <v>82</v>
      </c>
      <c r="C45" s="7">
        <v>1260</v>
      </c>
      <c r="D45" s="2" t="s">
        <v>25</v>
      </c>
      <c r="E45" s="7">
        <v>1260</v>
      </c>
      <c r="F45" s="2" t="s">
        <v>25</v>
      </c>
      <c r="G45" s="7">
        <v>1260</v>
      </c>
      <c r="H45" s="2" t="s">
        <v>25</v>
      </c>
      <c r="I45" s="7">
        <v>1260</v>
      </c>
      <c r="J45" s="2" t="s">
        <v>25</v>
      </c>
    </row>
    <row r="46" spans="1:10">
      <c r="A46" s="7">
        <v>1100</v>
      </c>
      <c r="B46" s="2" t="s">
        <v>22</v>
      </c>
      <c r="C46" s="7">
        <v>1270</v>
      </c>
      <c r="D46" s="2" t="s">
        <v>26</v>
      </c>
      <c r="E46" s="7">
        <v>1270</v>
      </c>
      <c r="F46" s="2" t="s">
        <v>26</v>
      </c>
      <c r="G46" s="7">
        <v>1270</v>
      </c>
      <c r="H46" s="2" t="s">
        <v>26</v>
      </c>
      <c r="I46" s="7">
        <v>1270</v>
      </c>
      <c r="J46" s="2" t="s">
        <v>26</v>
      </c>
    </row>
    <row r="47" spans="1:10">
      <c r="A47" s="7">
        <v>1150</v>
      </c>
      <c r="B47" s="2" t="s">
        <v>83</v>
      </c>
      <c r="C47" s="7">
        <v>1280</v>
      </c>
      <c r="D47" s="2" t="s">
        <v>27</v>
      </c>
      <c r="E47" s="7">
        <v>1280</v>
      </c>
      <c r="F47" s="2" t="s">
        <v>27</v>
      </c>
      <c r="G47" s="7">
        <v>1280</v>
      </c>
      <c r="H47" s="2" t="s">
        <v>27</v>
      </c>
      <c r="I47" s="7">
        <v>1280</v>
      </c>
      <c r="J47" s="2" t="s">
        <v>27</v>
      </c>
    </row>
    <row r="48" spans="1:10">
      <c r="A48" s="7">
        <v>1180</v>
      </c>
      <c r="B48" s="2" t="s">
        <v>84</v>
      </c>
      <c r="C48" s="7">
        <v>1300</v>
      </c>
      <c r="D48" s="2" t="s">
        <v>85</v>
      </c>
      <c r="E48" s="7">
        <v>1300</v>
      </c>
      <c r="F48" s="2" t="s">
        <v>85</v>
      </c>
      <c r="G48" s="7">
        <v>1300</v>
      </c>
      <c r="H48" s="2" t="s">
        <v>85</v>
      </c>
      <c r="I48" s="7">
        <v>1300</v>
      </c>
      <c r="J48" s="2" t="s">
        <v>85</v>
      </c>
    </row>
    <row r="49" spans="1:10">
      <c r="A49" s="7">
        <v>1200</v>
      </c>
      <c r="B49" s="2" t="s">
        <v>23</v>
      </c>
      <c r="C49" s="7">
        <v>1350</v>
      </c>
      <c r="D49" s="2" t="s">
        <v>86</v>
      </c>
      <c r="E49" s="7">
        <v>1350</v>
      </c>
      <c r="F49" s="2" t="s">
        <v>86</v>
      </c>
      <c r="G49" s="7">
        <v>1350</v>
      </c>
      <c r="H49" s="2" t="s">
        <v>86</v>
      </c>
      <c r="I49" s="7">
        <v>1350</v>
      </c>
      <c r="J49" s="2" t="s">
        <v>86</v>
      </c>
    </row>
    <row r="50" spans="1:10">
      <c r="A50" s="7">
        <v>1240</v>
      </c>
      <c r="B50" s="2" t="s">
        <v>24</v>
      </c>
      <c r="C50" s="7">
        <v>1400</v>
      </c>
      <c r="D50" s="2" t="s">
        <v>28</v>
      </c>
      <c r="E50" s="7">
        <v>1400</v>
      </c>
      <c r="F50" s="2" t="s">
        <v>28</v>
      </c>
      <c r="G50" s="7">
        <v>1400</v>
      </c>
      <c r="H50" s="2" t="s">
        <v>28</v>
      </c>
      <c r="I50" s="7">
        <v>1400</v>
      </c>
      <c r="J50" s="2" t="s">
        <v>28</v>
      </c>
    </row>
    <row r="51" spans="1:10">
      <c r="A51" s="7">
        <v>1260</v>
      </c>
      <c r="B51" s="2" t="s">
        <v>25</v>
      </c>
      <c r="C51" s="7">
        <v>1500</v>
      </c>
      <c r="D51" s="2" t="s">
        <v>29</v>
      </c>
      <c r="E51" s="7">
        <v>1500</v>
      </c>
      <c r="F51" s="2" t="s">
        <v>29</v>
      </c>
      <c r="G51" s="7">
        <v>1500</v>
      </c>
      <c r="H51" s="2" t="s">
        <v>29</v>
      </c>
      <c r="I51" s="7">
        <v>1500</v>
      </c>
      <c r="J51" s="2" t="s">
        <v>29</v>
      </c>
    </row>
    <row r="52" spans="1:10">
      <c r="A52" s="7">
        <v>1270</v>
      </c>
      <c r="B52" s="2" t="s">
        <v>26</v>
      </c>
      <c r="C52" s="7">
        <v>1520</v>
      </c>
      <c r="D52" s="2" t="s">
        <v>30</v>
      </c>
      <c r="E52" s="7">
        <v>1520</v>
      </c>
      <c r="F52" s="2" t="s">
        <v>30</v>
      </c>
      <c r="G52" s="7">
        <v>1520</v>
      </c>
      <c r="H52" s="2" t="s">
        <v>30</v>
      </c>
      <c r="I52" s="7">
        <v>1520</v>
      </c>
      <c r="J52" s="2" t="s">
        <v>30</v>
      </c>
    </row>
    <row r="53" spans="1:10">
      <c r="A53" s="7">
        <v>1280</v>
      </c>
      <c r="B53" s="2" t="s">
        <v>27</v>
      </c>
      <c r="C53" s="7">
        <v>1540</v>
      </c>
      <c r="D53" s="2" t="s">
        <v>87</v>
      </c>
      <c r="E53" s="7">
        <v>1540</v>
      </c>
      <c r="F53" s="2" t="s">
        <v>87</v>
      </c>
      <c r="G53" s="7">
        <v>1540</v>
      </c>
      <c r="H53" s="2" t="s">
        <v>87</v>
      </c>
      <c r="I53" s="7">
        <v>1540</v>
      </c>
      <c r="J53" s="2" t="s">
        <v>87</v>
      </c>
    </row>
    <row r="54" spans="1:10">
      <c r="A54" s="7">
        <v>1300</v>
      </c>
      <c r="B54" s="2" t="s">
        <v>85</v>
      </c>
      <c r="C54" s="7">
        <v>1600</v>
      </c>
      <c r="D54" s="2" t="s">
        <v>31</v>
      </c>
      <c r="E54" s="7">
        <v>1600</v>
      </c>
      <c r="F54" s="2" t="s">
        <v>31</v>
      </c>
      <c r="G54" s="7">
        <v>1600</v>
      </c>
      <c r="H54" s="2" t="s">
        <v>31</v>
      </c>
      <c r="I54" s="7">
        <v>1600</v>
      </c>
      <c r="J54" s="2" t="s">
        <v>31</v>
      </c>
    </row>
    <row r="55" spans="1:10">
      <c r="A55" s="7">
        <v>1350</v>
      </c>
      <c r="B55" s="2" t="s">
        <v>86</v>
      </c>
      <c r="C55" s="7">
        <v>1650</v>
      </c>
      <c r="D55" s="2" t="s">
        <v>32</v>
      </c>
      <c r="E55" s="7">
        <v>1650</v>
      </c>
      <c r="F55" s="2" t="s">
        <v>32</v>
      </c>
      <c r="G55" s="7">
        <v>1650</v>
      </c>
      <c r="H55" s="2" t="s">
        <v>32</v>
      </c>
      <c r="I55" s="7">
        <v>1650</v>
      </c>
      <c r="J55" s="2" t="s">
        <v>32</v>
      </c>
    </row>
    <row r="56" spans="1:10">
      <c r="A56" s="7">
        <v>1400</v>
      </c>
      <c r="B56" s="2" t="s">
        <v>28</v>
      </c>
      <c r="C56" s="7">
        <v>1660</v>
      </c>
      <c r="D56" s="2" t="s">
        <v>33</v>
      </c>
      <c r="E56" s="7">
        <v>1660</v>
      </c>
      <c r="F56" s="2" t="s">
        <v>33</v>
      </c>
      <c r="G56" s="7">
        <v>1660</v>
      </c>
      <c r="H56" s="2" t="s">
        <v>33</v>
      </c>
      <c r="I56" s="7">
        <v>1660</v>
      </c>
      <c r="J56" s="2" t="s">
        <v>33</v>
      </c>
    </row>
    <row r="57" spans="1:10">
      <c r="A57" s="7">
        <v>1500</v>
      </c>
      <c r="B57" s="2" t="s">
        <v>29</v>
      </c>
      <c r="C57" s="7">
        <v>1665</v>
      </c>
      <c r="D57" s="2" t="s">
        <v>88</v>
      </c>
      <c r="E57" s="7">
        <v>1665</v>
      </c>
      <c r="F57" s="2" t="s">
        <v>88</v>
      </c>
      <c r="G57" s="7">
        <v>1665</v>
      </c>
      <c r="H57" s="2" t="s">
        <v>88</v>
      </c>
      <c r="I57" s="7">
        <v>1665</v>
      </c>
      <c r="J57" s="2" t="s">
        <v>88</v>
      </c>
    </row>
    <row r="58" spans="1:10">
      <c r="A58" s="7">
        <v>1520</v>
      </c>
      <c r="B58" s="2" t="s">
        <v>30</v>
      </c>
      <c r="C58" s="7">
        <v>1680</v>
      </c>
      <c r="D58" s="2" t="s">
        <v>34</v>
      </c>
      <c r="E58" s="7">
        <v>1680</v>
      </c>
      <c r="F58" s="2" t="s">
        <v>34</v>
      </c>
      <c r="G58" s="7">
        <v>1680</v>
      </c>
      <c r="H58" s="2" t="s">
        <v>34</v>
      </c>
      <c r="I58" s="7">
        <v>1680</v>
      </c>
      <c r="J58" s="2" t="s">
        <v>34</v>
      </c>
    </row>
    <row r="59" spans="1:10">
      <c r="A59" s="7">
        <v>1540</v>
      </c>
      <c r="B59" s="2" t="s">
        <v>87</v>
      </c>
      <c r="C59" s="7">
        <v>3000</v>
      </c>
      <c r="D59" s="2" t="s">
        <v>35</v>
      </c>
      <c r="E59" s="7">
        <v>3000</v>
      </c>
      <c r="F59" s="2" t="s">
        <v>35</v>
      </c>
      <c r="G59" s="7">
        <v>3000</v>
      </c>
      <c r="H59" s="2" t="s">
        <v>35</v>
      </c>
      <c r="I59" s="7">
        <v>3000</v>
      </c>
      <c r="J59" s="2" t="s">
        <v>35</v>
      </c>
    </row>
    <row r="60" spans="1:10">
      <c r="A60" s="7">
        <v>1600</v>
      </c>
      <c r="B60" s="2" t="s">
        <v>31</v>
      </c>
      <c r="C60" s="7">
        <v>3100</v>
      </c>
      <c r="D60" s="2" t="s">
        <v>89</v>
      </c>
      <c r="E60" s="7">
        <v>3100</v>
      </c>
      <c r="F60" s="2" t="s">
        <v>89</v>
      </c>
      <c r="G60" s="7">
        <v>3100</v>
      </c>
      <c r="H60" s="2" t="s">
        <v>89</v>
      </c>
      <c r="I60" s="7">
        <v>3100</v>
      </c>
      <c r="J60" s="2" t="s">
        <v>89</v>
      </c>
    </row>
    <row r="61" spans="1:10">
      <c r="A61" s="7">
        <v>1650</v>
      </c>
      <c r="B61" s="2" t="s">
        <v>32</v>
      </c>
      <c r="C61" s="7">
        <v>3200</v>
      </c>
      <c r="D61" s="2" t="s">
        <v>90</v>
      </c>
      <c r="E61" s="7">
        <v>3200</v>
      </c>
      <c r="F61" s="2" t="s">
        <v>90</v>
      </c>
      <c r="G61" s="7">
        <v>3200</v>
      </c>
      <c r="H61" s="2" t="s">
        <v>90</v>
      </c>
      <c r="I61" s="7">
        <v>3200</v>
      </c>
      <c r="J61" s="2" t="s">
        <v>90</v>
      </c>
    </row>
    <row r="62" spans="1:10">
      <c r="A62" s="7">
        <v>1660</v>
      </c>
      <c r="B62" s="2" t="s">
        <v>33</v>
      </c>
      <c r="C62" s="7">
        <v>3300</v>
      </c>
      <c r="D62" s="2" t="s">
        <v>91</v>
      </c>
      <c r="E62" s="7">
        <v>3300</v>
      </c>
      <c r="F62" s="2" t="s">
        <v>91</v>
      </c>
      <c r="G62" s="7">
        <v>3300</v>
      </c>
      <c r="H62" s="2" t="s">
        <v>91</v>
      </c>
      <c r="I62" s="7">
        <v>3300</v>
      </c>
      <c r="J62" s="2" t="s">
        <v>91</v>
      </c>
    </row>
    <row r="63" spans="1:10">
      <c r="A63" s="7">
        <v>1665</v>
      </c>
      <c r="B63" s="2" t="s">
        <v>88</v>
      </c>
      <c r="C63" s="7">
        <v>4000</v>
      </c>
      <c r="D63" s="2" t="s">
        <v>36</v>
      </c>
      <c r="E63" s="7">
        <v>4000</v>
      </c>
      <c r="F63" s="2" t="s">
        <v>36</v>
      </c>
      <c r="G63" s="7">
        <v>4000</v>
      </c>
      <c r="H63" s="2" t="s">
        <v>36</v>
      </c>
      <c r="I63" s="7">
        <v>4000</v>
      </c>
      <c r="J63" s="2" t="s">
        <v>36</v>
      </c>
    </row>
    <row r="64" spans="1:10">
      <c r="A64" s="7">
        <v>1680</v>
      </c>
      <c r="B64" s="2" t="s">
        <v>34</v>
      </c>
      <c r="C64" s="7">
        <v>4050</v>
      </c>
      <c r="D64" s="2" t="s">
        <v>37</v>
      </c>
      <c r="E64" s="7">
        <v>4050</v>
      </c>
      <c r="F64" s="2" t="s">
        <v>37</v>
      </c>
      <c r="G64" s="7">
        <v>4050</v>
      </c>
      <c r="H64" s="2" t="s">
        <v>37</v>
      </c>
      <c r="I64" s="7">
        <v>4050</v>
      </c>
      <c r="J64" s="2" t="s">
        <v>37</v>
      </c>
    </row>
    <row r="65" spans="1:10">
      <c r="A65" s="7">
        <v>3000</v>
      </c>
      <c r="B65" s="2" t="s">
        <v>35</v>
      </c>
      <c r="C65" s="7">
        <v>4070</v>
      </c>
      <c r="D65" s="2" t="s">
        <v>151</v>
      </c>
      <c r="E65" s="7">
        <v>4070</v>
      </c>
      <c r="F65" s="2" t="s">
        <v>151</v>
      </c>
      <c r="G65" s="7">
        <v>4070</v>
      </c>
      <c r="H65" s="2" t="s">
        <v>151</v>
      </c>
      <c r="I65" s="7">
        <v>4070</v>
      </c>
      <c r="J65" s="2" t="s">
        <v>151</v>
      </c>
    </row>
    <row r="66" spans="1:10">
      <c r="A66" s="7">
        <v>3100</v>
      </c>
      <c r="B66" s="2" t="s">
        <v>89</v>
      </c>
      <c r="C66" s="7">
        <v>4100</v>
      </c>
      <c r="D66" s="2" t="s">
        <v>38</v>
      </c>
      <c r="E66" s="7">
        <v>4100</v>
      </c>
      <c r="F66" s="2" t="s">
        <v>38</v>
      </c>
      <c r="G66" s="7">
        <v>4100</v>
      </c>
      <c r="H66" s="2" t="s">
        <v>38</v>
      </c>
      <c r="I66" s="7">
        <v>4100</v>
      </c>
      <c r="J66" s="2" t="s">
        <v>38</v>
      </c>
    </row>
    <row r="67" spans="1:10">
      <c r="A67" s="7">
        <v>3200</v>
      </c>
      <c r="B67" s="2" t="s">
        <v>90</v>
      </c>
      <c r="C67" s="7">
        <v>4120</v>
      </c>
      <c r="D67" s="2" t="s">
        <v>39</v>
      </c>
      <c r="E67" s="7">
        <v>4120</v>
      </c>
      <c r="F67" s="2" t="s">
        <v>39</v>
      </c>
      <c r="G67" s="7">
        <v>4120</v>
      </c>
      <c r="H67" s="2" t="s">
        <v>39</v>
      </c>
      <c r="I67" s="7">
        <v>4120</v>
      </c>
      <c r="J67" s="2" t="s">
        <v>39</v>
      </c>
    </row>
    <row r="68" spans="1:10">
      <c r="A68" s="7">
        <v>3300</v>
      </c>
      <c r="B68" s="2" t="s">
        <v>91</v>
      </c>
      <c r="C68" s="7">
        <v>4150</v>
      </c>
      <c r="D68" s="2" t="s">
        <v>92</v>
      </c>
      <c r="E68" s="7">
        <v>4150</v>
      </c>
      <c r="F68" s="2" t="s">
        <v>92</v>
      </c>
      <c r="G68" s="7">
        <v>4150</v>
      </c>
      <c r="H68" s="2" t="s">
        <v>92</v>
      </c>
      <c r="I68" s="7">
        <v>4150</v>
      </c>
      <c r="J68" s="2" t="s">
        <v>92</v>
      </c>
    </row>
    <row r="69" spans="1:10">
      <c r="A69" s="7">
        <v>4000</v>
      </c>
      <c r="B69" s="2" t="s">
        <v>36</v>
      </c>
      <c r="C69" s="7">
        <v>4200</v>
      </c>
      <c r="D69" s="2" t="s">
        <v>40</v>
      </c>
      <c r="E69" s="7">
        <v>4200</v>
      </c>
      <c r="F69" s="2" t="s">
        <v>40</v>
      </c>
      <c r="G69" s="7">
        <v>4200</v>
      </c>
      <c r="H69" s="2" t="s">
        <v>40</v>
      </c>
      <c r="I69" s="7">
        <v>4200</v>
      </c>
      <c r="J69" s="2" t="s">
        <v>40</v>
      </c>
    </row>
    <row r="70" spans="1:10">
      <c r="A70" s="7">
        <v>4050</v>
      </c>
      <c r="B70" s="2" t="s">
        <v>37</v>
      </c>
      <c r="C70" s="7">
        <v>4250</v>
      </c>
      <c r="D70" s="2" t="s">
        <v>41</v>
      </c>
      <c r="E70" s="7">
        <v>4250</v>
      </c>
      <c r="F70" s="2" t="s">
        <v>41</v>
      </c>
      <c r="G70" s="7">
        <v>4250</v>
      </c>
      <c r="H70" s="2" t="s">
        <v>41</v>
      </c>
      <c r="I70" s="7">
        <v>4250</v>
      </c>
      <c r="J70" s="2" t="s">
        <v>41</v>
      </c>
    </row>
    <row r="71" spans="1:10">
      <c r="A71" s="7">
        <v>4070</v>
      </c>
      <c r="B71" s="2" t="s">
        <v>151</v>
      </c>
      <c r="C71" s="7">
        <v>4300</v>
      </c>
      <c r="D71" s="2" t="s">
        <v>42</v>
      </c>
      <c r="E71" s="7">
        <v>4300</v>
      </c>
      <c r="F71" s="2" t="s">
        <v>42</v>
      </c>
      <c r="G71" s="7">
        <v>4300</v>
      </c>
      <c r="H71" s="2" t="s">
        <v>42</v>
      </c>
      <c r="I71" s="7">
        <v>4300</v>
      </c>
      <c r="J71" s="2" t="s">
        <v>42</v>
      </c>
    </row>
    <row r="72" spans="1:10">
      <c r="A72" s="7">
        <v>4100</v>
      </c>
      <c r="B72" s="2" t="s">
        <v>38</v>
      </c>
      <c r="C72" s="7">
        <v>4350</v>
      </c>
      <c r="D72" s="2" t="s">
        <v>43</v>
      </c>
      <c r="E72" s="7">
        <v>4350</v>
      </c>
      <c r="F72" s="2" t="s">
        <v>43</v>
      </c>
      <c r="G72" s="7">
        <v>4350</v>
      </c>
      <c r="H72" s="2" t="s">
        <v>43</v>
      </c>
      <c r="I72" s="7">
        <v>4350</v>
      </c>
      <c r="J72" s="2" t="s">
        <v>43</v>
      </c>
    </row>
    <row r="73" spans="1:10">
      <c r="A73" s="7">
        <v>4120</v>
      </c>
      <c r="B73" s="2" t="s">
        <v>39</v>
      </c>
      <c r="C73" s="7">
        <v>4400</v>
      </c>
      <c r="D73" s="2" t="s">
        <v>44</v>
      </c>
      <c r="E73" s="7">
        <v>4400</v>
      </c>
      <c r="F73" s="2" t="s">
        <v>44</v>
      </c>
      <c r="G73" s="7">
        <v>4400</v>
      </c>
      <c r="H73" s="2" t="s">
        <v>44</v>
      </c>
      <c r="I73" s="7">
        <v>4400</v>
      </c>
      <c r="J73" s="2" t="s">
        <v>44</v>
      </c>
    </row>
    <row r="74" spans="1:10">
      <c r="A74" s="7">
        <v>4150</v>
      </c>
      <c r="B74" s="2" t="s">
        <v>92</v>
      </c>
      <c r="C74" s="7">
        <v>4500</v>
      </c>
      <c r="D74" s="2" t="s">
        <v>93</v>
      </c>
      <c r="E74" s="7">
        <v>4500</v>
      </c>
      <c r="F74" s="2" t="s">
        <v>93</v>
      </c>
      <c r="G74" s="7">
        <v>4500</v>
      </c>
      <c r="H74" s="2" t="s">
        <v>93</v>
      </c>
      <c r="I74" s="7">
        <v>4500</v>
      </c>
      <c r="J74" s="2" t="s">
        <v>93</v>
      </c>
    </row>
    <row r="75" spans="1:10">
      <c r="A75" s="7">
        <v>4200</v>
      </c>
      <c r="B75" s="2" t="s">
        <v>40</v>
      </c>
      <c r="C75" s="7">
        <v>4600</v>
      </c>
      <c r="D75" s="2" t="s">
        <v>45</v>
      </c>
      <c r="E75" s="7">
        <v>4600</v>
      </c>
      <c r="F75" s="2" t="s">
        <v>45</v>
      </c>
      <c r="G75" s="7">
        <v>4600</v>
      </c>
      <c r="H75" s="2" t="s">
        <v>45</v>
      </c>
      <c r="I75" s="7">
        <v>4600</v>
      </c>
      <c r="J75" s="2" t="s">
        <v>45</v>
      </c>
    </row>
    <row r="76" spans="1:10">
      <c r="A76" s="7">
        <v>4250</v>
      </c>
      <c r="B76" s="2" t="s">
        <v>41</v>
      </c>
      <c r="C76" s="7">
        <v>4650</v>
      </c>
      <c r="D76" s="2" t="s">
        <v>46</v>
      </c>
      <c r="E76" s="7">
        <v>4650</v>
      </c>
      <c r="F76" s="2" t="s">
        <v>46</v>
      </c>
      <c r="G76" s="7">
        <v>4650</v>
      </c>
      <c r="H76" s="2" t="s">
        <v>46</v>
      </c>
      <c r="I76" s="7">
        <v>4650</v>
      </c>
      <c r="J76" s="2" t="s">
        <v>46</v>
      </c>
    </row>
    <row r="77" spans="1:10">
      <c r="A77" s="7">
        <v>4300</v>
      </c>
      <c r="B77" s="2" t="s">
        <v>42</v>
      </c>
      <c r="C77" s="7">
        <v>4700</v>
      </c>
      <c r="D77" s="2" t="s">
        <v>56</v>
      </c>
      <c r="E77" s="7">
        <v>4700</v>
      </c>
      <c r="F77" s="2" t="s">
        <v>56</v>
      </c>
      <c r="G77" s="7">
        <v>4700</v>
      </c>
      <c r="H77" s="2" t="s">
        <v>56</v>
      </c>
      <c r="I77" s="7">
        <v>4700</v>
      </c>
      <c r="J77" s="2" t="s">
        <v>56</v>
      </c>
    </row>
    <row r="78" spans="1:10">
      <c r="A78" s="7">
        <v>4350</v>
      </c>
      <c r="B78" s="2" t="s">
        <v>43</v>
      </c>
      <c r="C78" s="7">
        <v>4750</v>
      </c>
      <c r="D78" s="2" t="s">
        <v>94</v>
      </c>
      <c r="E78" s="7">
        <v>4750</v>
      </c>
      <c r="F78" s="2" t="s">
        <v>94</v>
      </c>
      <c r="G78" s="7">
        <v>4750</v>
      </c>
      <c r="H78" s="2" t="s">
        <v>94</v>
      </c>
      <c r="I78" s="7">
        <v>4750</v>
      </c>
      <c r="J78" s="2" t="s">
        <v>94</v>
      </c>
    </row>
    <row r="79" spans="1:10">
      <c r="A79" s="7">
        <v>4400</v>
      </c>
      <c r="B79" s="2" t="s">
        <v>44</v>
      </c>
      <c r="C79" s="7">
        <v>4800</v>
      </c>
      <c r="D79" s="2" t="s">
        <v>95</v>
      </c>
      <c r="E79" s="7">
        <v>4800</v>
      </c>
      <c r="F79" s="2" t="s">
        <v>95</v>
      </c>
      <c r="G79" s="7">
        <v>4800</v>
      </c>
      <c r="H79" s="2" t="s">
        <v>95</v>
      </c>
      <c r="I79" s="7">
        <v>4800</v>
      </c>
      <c r="J79" s="2" t="s">
        <v>95</v>
      </c>
    </row>
    <row r="80" spans="1:10">
      <c r="A80" s="7">
        <v>4500</v>
      </c>
      <c r="B80" s="2" t="s">
        <v>93</v>
      </c>
      <c r="C80" s="7">
        <v>4950</v>
      </c>
      <c r="D80" s="2" t="s">
        <v>96</v>
      </c>
      <c r="E80" s="7">
        <v>4950</v>
      </c>
      <c r="F80" s="2" t="s">
        <v>96</v>
      </c>
      <c r="G80" s="7">
        <v>4950</v>
      </c>
      <c r="H80" s="2" t="s">
        <v>96</v>
      </c>
      <c r="I80" s="7">
        <v>4950</v>
      </c>
      <c r="J80" s="2" t="s">
        <v>96</v>
      </c>
    </row>
    <row r="81" spans="1:10">
      <c r="A81" s="7">
        <v>4600</v>
      </c>
      <c r="B81" s="2" t="s">
        <v>45</v>
      </c>
      <c r="C81" s="7">
        <v>4960</v>
      </c>
      <c r="D81" s="2" t="s">
        <v>47</v>
      </c>
      <c r="E81" s="7">
        <v>4960</v>
      </c>
      <c r="F81" s="2" t="s">
        <v>47</v>
      </c>
      <c r="G81" s="7">
        <v>4960</v>
      </c>
      <c r="H81" s="2" t="s">
        <v>47</v>
      </c>
      <c r="I81" s="7">
        <v>4960</v>
      </c>
      <c r="J81" s="2" t="s">
        <v>47</v>
      </c>
    </row>
    <row r="82" spans="1:10">
      <c r="A82" s="7">
        <v>4650</v>
      </c>
      <c r="B82" s="2" t="s">
        <v>46</v>
      </c>
      <c r="C82" s="7">
        <v>4970</v>
      </c>
      <c r="D82" s="2" t="s">
        <v>48</v>
      </c>
      <c r="E82" s="7">
        <v>4970</v>
      </c>
      <c r="F82" s="2" t="s">
        <v>48</v>
      </c>
      <c r="G82" s="7">
        <v>4970</v>
      </c>
      <c r="H82" s="2" t="s">
        <v>48</v>
      </c>
      <c r="I82" s="7">
        <v>4970</v>
      </c>
      <c r="J82" s="2" t="s">
        <v>48</v>
      </c>
    </row>
    <row r="83" spans="1:10">
      <c r="A83" s="7">
        <v>4700</v>
      </c>
      <c r="B83" s="2" t="s">
        <v>56</v>
      </c>
      <c r="C83" s="7">
        <v>4990</v>
      </c>
      <c r="D83" s="2" t="s">
        <v>49</v>
      </c>
      <c r="E83" s="7">
        <v>4990</v>
      </c>
      <c r="F83" s="2" t="s">
        <v>49</v>
      </c>
      <c r="G83" s="7">
        <v>4990</v>
      </c>
      <c r="H83" s="2" t="s">
        <v>49</v>
      </c>
      <c r="I83" s="7">
        <v>4990</v>
      </c>
      <c r="J83" s="2" t="s">
        <v>49</v>
      </c>
    </row>
    <row r="84" spans="1:10">
      <c r="A84" s="7">
        <v>4750</v>
      </c>
      <c r="B84" s="2" t="s">
        <v>94</v>
      </c>
      <c r="C84" s="7">
        <v>7000</v>
      </c>
      <c r="D84" s="2" t="s">
        <v>50</v>
      </c>
      <c r="E84" s="7">
        <v>7000</v>
      </c>
      <c r="F84" s="2" t="s">
        <v>50</v>
      </c>
      <c r="G84" s="7">
        <v>7000</v>
      </c>
      <c r="H84" s="2" t="s">
        <v>50</v>
      </c>
      <c r="I84" s="7">
        <v>7000</v>
      </c>
      <c r="J84" s="2" t="s">
        <v>50</v>
      </c>
    </row>
    <row r="85" spans="1:10">
      <c r="A85" s="7">
        <v>4800</v>
      </c>
      <c r="B85" s="2" t="s">
        <v>95</v>
      </c>
      <c r="C85" s="7">
        <v>7400</v>
      </c>
      <c r="D85" s="2" t="s">
        <v>97</v>
      </c>
      <c r="E85" s="7">
        <v>7400</v>
      </c>
      <c r="F85" s="2" t="s">
        <v>97</v>
      </c>
      <c r="G85" s="7">
        <v>7400</v>
      </c>
      <c r="H85" s="2" t="s">
        <v>97</v>
      </c>
      <c r="I85" s="7">
        <v>7400</v>
      </c>
      <c r="J85" s="2" t="s">
        <v>97</v>
      </c>
    </row>
    <row r="86" spans="1:10">
      <c r="A86" s="7">
        <v>4950</v>
      </c>
      <c r="B86" s="2" t="s">
        <v>96</v>
      </c>
      <c r="C86" s="7">
        <v>7500</v>
      </c>
      <c r="D86" s="2" t="s">
        <v>98</v>
      </c>
      <c r="E86" s="7">
        <v>7500</v>
      </c>
      <c r="F86" s="2" t="s">
        <v>98</v>
      </c>
      <c r="G86" s="7">
        <v>7500</v>
      </c>
      <c r="H86" s="2" t="s">
        <v>98</v>
      </c>
      <c r="I86" s="7">
        <v>7500</v>
      </c>
      <c r="J86" s="2" t="s">
        <v>98</v>
      </c>
    </row>
    <row r="87" spans="1:10">
      <c r="A87" s="7">
        <v>4960</v>
      </c>
      <c r="B87" s="2" t="s">
        <v>47</v>
      </c>
      <c r="C87" s="7">
        <v>8200</v>
      </c>
      <c r="D87" s="2" t="s">
        <v>51</v>
      </c>
      <c r="E87" s="7">
        <v>8200</v>
      </c>
      <c r="F87" s="2" t="s">
        <v>51</v>
      </c>
      <c r="G87" s="7">
        <v>8200</v>
      </c>
      <c r="H87" s="2" t="s">
        <v>51</v>
      </c>
      <c r="I87" s="7">
        <v>8200</v>
      </c>
      <c r="J87" s="2" t="s">
        <v>51</v>
      </c>
    </row>
    <row r="88" spans="1:10">
      <c r="A88" s="7">
        <v>4970</v>
      </c>
      <c r="B88" s="2" t="s">
        <v>48</v>
      </c>
      <c r="C88" s="7">
        <v>8300</v>
      </c>
      <c r="D88" s="2" t="s">
        <v>99</v>
      </c>
      <c r="E88" s="7">
        <v>8300</v>
      </c>
      <c r="F88" s="2" t="s">
        <v>99</v>
      </c>
      <c r="G88" s="7">
        <v>8300</v>
      </c>
      <c r="H88" s="2" t="s">
        <v>99</v>
      </c>
      <c r="I88" s="7">
        <v>8300</v>
      </c>
      <c r="J88" s="2" t="s">
        <v>99</v>
      </c>
    </row>
    <row r="89" spans="1:10">
      <c r="A89" s="7">
        <v>4990</v>
      </c>
      <c r="B89" s="2" t="s">
        <v>49</v>
      </c>
      <c r="C89" s="7">
        <v>8400</v>
      </c>
      <c r="D89" s="2" t="s">
        <v>52</v>
      </c>
      <c r="E89" s="7">
        <v>8400</v>
      </c>
      <c r="F89" s="2" t="s">
        <v>52</v>
      </c>
      <c r="G89" s="7">
        <v>8400</v>
      </c>
      <c r="H89" s="2" t="s">
        <v>52</v>
      </c>
      <c r="I89" s="7">
        <v>8400</v>
      </c>
      <c r="J89" s="2" t="s">
        <v>52</v>
      </c>
    </row>
    <row r="90" spans="1:10">
      <c r="A90" s="7">
        <v>7000</v>
      </c>
      <c r="B90" s="2" t="s">
        <v>50</v>
      </c>
      <c r="C90" s="7">
        <v>8500</v>
      </c>
      <c r="D90" s="2" t="s">
        <v>53</v>
      </c>
      <c r="E90" s="7">
        <v>8500</v>
      </c>
      <c r="F90" s="2" t="s">
        <v>53</v>
      </c>
      <c r="G90" s="7">
        <v>8500</v>
      </c>
      <c r="H90" s="2" t="s">
        <v>53</v>
      </c>
      <c r="I90" s="7">
        <v>8500</v>
      </c>
      <c r="J90" s="2" t="s">
        <v>53</v>
      </c>
    </row>
    <row r="91" spans="1:10">
      <c r="A91" s="7">
        <v>7400</v>
      </c>
      <c r="B91" s="2" t="s">
        <v>97</v>
      </c>
      <c r="C91" s="7">
        <v>8550</v>
      </c>
      <c r="D91" s="2" t="s">
        <v>54</v>
      </c>
      <c r="E91" s="7">
        <v>8550</v>
      </c>
      <c r="F91" s="2" t="s">
        <v>54</v>
      </c>
      <c r="G91" s="7">
        <v>8550</v>
      </c>
      <c r="H91" s="2" t="s">
        <v>54</v>
      </c>
      <c r="I91" s="7">
        <v>8550</v>
      </c>
      <c r="J91" s="2" t="s">
        <v>54</v>
      </c>
    </row>
    <row r="92" spans="1:10">
      <c r="A92" s="7">
        <v>7500</v>
      </c>
      <c r="B92" s="2" t="s">
        <v>98</v>
      </c>
      <c r="C92" s="7">
        <v>8600</v>
      </c>
      <c r="D92" s="2" t="s">
        <v>100</v>
      </c>
      <c r="E92" s="7">
        <v>8600</v>
      </c>
      <c r="F92" s="2" t="s">
        <v>100</v>
      </c>
      <c r="G92" s="7">
        <v>8600</v>
      </c>
      <c r="H92" s="2" t="s">
        <v>100</v>
      </c>
      <c r="I92" s="7">
        <v>8600</v>
      </c>
      <c r="J92" s="2" t="s">
        <v>100</v>
      </c>
    </row>
    <row r="93" spans="1:10">
      <c r="A93" s="7">
        <v>8200</v>
      </c>
      <c r="B93" s="2" t="s">
        <v>51</v>
      </c>
      <c r="C93" s="7">
        <v>9000</v>
      </c>
      <c r="D93" s="2" t="s">
        <v>101</v>
      </c>
      <c r="E93" s="7">
        <v>9000</v>
      </c>
      <c r="F93" s="2" t="s">
        <v>101</v>
      </c>
      <c r="G93" s="7">
        <v>9000</v>
      </c>
      <c r="H93" s="2" t="s">
        <v>101</v>
      </c>
      <c r="I93" s="7">
        <v>9000</v>
      </c>
      <c r="J93" s="2" t="s">
        <v>101</v>
      </c>
    </row>
    <row r="94" spans="1:10">
      <c r="A94" s="7">
        <v>8300</v>
      </c>
      <c r="B94" s="2" t="s">
        <v>99</v>
      </c>
      <c r="C94" s="7">
        <v>9100</v>
      </c>
      <c r="D94" s="2" t="s">
        <v>55</v>
      </c>
      <c r="E94" s="7">
        <v>9100</v>
      </c>
      <c r="F94" s="2" t="s">
        <v>55</v>
      </c>
      <c r="G94" s="7">
        <v>9100</v>
      </c>
      <c r="H94" s="2" t="s">
        <v>55</v>
      </c>
      <c r="I94" s="7">
        <v>9100</v>
      </c>
      <c r="J94" s="2" t="s">
        <v>55</v>
      </c>
    </row>
    <row r="95" spans="1:10">
      <c r="A95" s="7">
        <v>8400</v>
      </c>
      <c r="B95" s="2" t="s">
        <v>52</v>
      </c>
      <c r="C95" s="7">
        <v>9600</v>
      </c>
      <c r="D95" s="2" t="s">
        <v>71</v>
      </c>
      <c r="E95" s="7">
        <v>9600</v>
      </c>
      <c r="F95" s="2" t="s">
        <v>71</v>
      </c>
      <c r="G95" s="7">
        <v>9600</v>
      </c>
      <c r="H95" s="2" t="s">
        <v>71</v>
      </c>
      <c r="I95" s="7">
        <v>9600</v>
      </c>
      <c r="J95" s="2" t="s">
        <v>71</v>
      </c>
    </row>
    <row r="96" spans="1:10">
      <c r="A96" s="7">
        <v>8500</v>
      </c>
      <c r="B96" s="2" t="s">
        <v>53</v>
      </c>
      <c r="C96" s="19">
        <v>600</v>
      </c>
      <c r="D96" s="8" t="s">
        <v>143</v>
      </c>
      <c r="E96" s="19">
        <v>600</v>
      </c>
      <c r="F96" s="8" t="s">
        <v>147</v>
      </c>
      <c r="G96" s="19">
        <v>600</v>
      </c>
      <c r="H96" s="8" t="s">
        <v>152</v>
      </c>
      <c r="I96" s="19">
        <v>600</v>
      </c>
      <c r="J96" s="8" t="s">
        <v>172</v>
      </c>
    </row>
    <row r="97" spans="1:10">
      <c r="A97" s="7">
        <v>8550</v>
      </c>
      <c r="B97" s="2" t="s">
        <v>54</v>
      </c>
      <c r="C97" s="19">
        <v>605</v>
      </c>
      <c r="D97" s="8" t="s">
        <v>144</v>
      </c>
      <c r="E97" s="19">
        <v>605</v>
      </c>
      <c r="F97" s="8" t="s">
        <v>148</v>
      </c>
      <c r="G97" s="19">
        <v>605</v>
      </c>
      <c r="H97" s="8" t="s">
        <v>153</v>
      </c>
      <c r="I97" s="19">
        <v>605</v>
      </c>
      <c r="J97" s="8" t="s">
        <v>173</v>
      </c>
    </row>
    <row r="98" spans="1:10">
      <c r="A98" s="7">
        <v>8600</v>
      </c>
      <c r="B98" s="2" t="s">
        <v>100</v>
      </c>
      <c r="C98" s="19">
        <v>610</v>
      </c>
      <c r="D98" s="8" t="s">
        <v>145</v>
      </c>
      <c r="E98" s="19">
        <v>610</v>
      </c>
      <c r="F98" s="8" t="s">
        <v>149</v>
      </c>
      <c r="G98" s="19">
        <v>675</v>
      </c>
      <c r="H98" s="8" t="s">
        <v>154</v>
      </c>
      <c r="I98" s="19">
        <v>610</v>
      </c>
      <c r="J98" s="8" t="s">
        <v>174</v>
      </c>
    </row>
    <row r="99" spans="1:10">
      <c r="A99" s="7">
        <v>9000</v>
      </c>
      <c r="B99" s="2" t="s">
        <v>101</v>
      </c>
      <c r="C99" s="19">
        <v>615</v>
      </c>
      <c r="D99" s="8" t="s">
        <v>146</v>
      </c>
      <c r="E99" s="19">
        <v>615</v>
      </c>
      <c r="F99" s="8" t="s">
        <v>150</v>
      </c>
      <c r="G99" s="19"/>
      <c r="H99" s="8"/>
      <c r="I99" s="19">
        <v>675</v>
      </c>
      <c r="J99" s="8" t="s">
        <v>175</v>
      </c>
    </row>
    <row r="100" spans="1:10">
      <c r="A100" s="7">
        <v>9100</v>
      </c>
      <c r="B100" s="2" t="s">
        <v>55</v>
      </c>
      <c r="C100" s="19">
        <v>675</v>
      </c>
      <c r="D100" s="8" t="s">
        <v>181</v>
      </c>
      <c r="E100" s="19">
        <v>675</v>
      </c>
      <c r="F100" s="8" t="s">
        <v>162</v>
      </c>
      <c r="G100" s="19"/>
      <c r="H100" s="8"/>
      <c r="I100" s="19">
        <v>685</v>
      </c>
      <c r="J100" s="8" t="s">
        <v>176</v>
      </c>
    </row>
    <row r="101" spans="1:10">
      <c r="A101" s="7">
        <v>9600</v>
      </c>
      <c r="B101" s="2" t="s">
        <v>71</v>
      </c>
      <c r="C101" s="19">
        <v>685</v>
      </c>
      <c r="D101" s="8" t="s">
        <v>232</v>
      </c>
      <c r="E101" s="19">
        <v>685</v>
      </c>
      <c r="F101" s="8" t="s">
        <v>164</v>
      </c>
      <c r="G101" s="19"/>
      <c r="H101" s="8"/>
      <c r="I101" s="19">
        <v>620</v>
      </c>
      <c r="J101" s="8" t="s">
        <v>184</v>
      </c>
    </row>
    <row r="102" spans="1:10">
      <c r="A102" s="19">
        <v>751</v>
      </c>
      <c r="B102" s="8" t="s">
        <v>261</v>
      </c>
      <c r="C102" s="8" t="s">
        <v>141</v>
      </c>
      <c r="E102" s="8" t="s">
        <v>141</v>
      </c>
      <c r="G102" s="8" t="s">
        <v>141</v>
      </c>
      <c r="I102" s="19">
        <v>625</v>
      </c>
      <c r="J102" s="8" t="s">
        <v>185</v>
      </c>
    </row>
    <row r="103" spans="1:10">
      <c r="C103" s="8" t="s">
        <v>142</v>
      </c>
      <c r="E103" s="8" t="s">
        <v>142</v>
      </c>
      <c r="G103" s="8" t="s">
        <v>142</v>
      </c>
      <c r="I103" s="19">
        <v>751</v>
      </c>
      <c r="J103" s="8" t="s">
        <v>186</v>
      </c>
    </row>
    <row r="104" spans="1:10">
      <c r="C104" s="52"/>
    </row>
    <row r="105" spans="1:10">
      <c r="C105" s="52"/>
    </row>
    <row r="106" spans="1:10">
      <c r="C106" s="52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4F7E1A-E0B2-484B-BE49-A231124EE104}">
  <dimension ref="A1:N131"/>
  <sheetViews>
    <sheetView showGridLines="0" topLeftCell="A118" workbookViewId="0">
      <selection activeCell="C106" sqref="C106"/>
    </sheetView>
  </sheetViews>
  <sheetFormatPr defaultColWidth="8.86328125" defaultRowHeight="15"/>
  <cols>
    <col min="1" max="1" width="2.86328125" style="2" customWidth="1"/>
    <col min="2" max="2" width="14.265625" style="1" customWidth="1"/>
    <col min="3" max="3" width="11.59765625" style="1" customWidth="1"/>
    <col min="4" max="4" width="11.265625" style="1" customWidth="1"/>
    <col min="5" max="5" width="21.265625" style="1" customWidth="1"/>
    <col min="6" max="6" width="13" style="1" customWidth="1"/>
    <col min="7" max="7" width="15.1328125" style="1" customWidth="1"/>
    <col min="8" max="8" width="10.73046875" style="1" customWidth="1"/>
    <col min="9" max="9" width="14" style="1" customWidth="1"/>
    <col min="10" max="10" width="14.59765625" style="1" customWidth="1"/>
    <col min="11" max="11" width="10.265625" style="1" customWidth="1"/>
    <col min="12" max="12" width="7.3984375" style="1" customWidth="1"/>
    <col min="13" max="13" width="3.73046875" style="1" customWidth="1"/>
    <col min="14" max="14" width="11.3984375" style="1" customWidth="1"/>
    <col min="15" max="15" width="8.86328125" style="1" customWidth="1"/>
    <col min="16" max="16384" width="8.86328125" style="1"/>
  </cols>
  <sheetData>
    <row r="1" spans="1:10">
      <c r="B1" s="20" t="s">
        <v>203</v>
      </c>
      <c r="D1" s="20" t="s">
        <v>119</v>
      </c>
      <c r="E1" s="20"/>
    </row>
    <row r="2" spans="1:10">
      <c r="B2" s="20"/>
      <c r="D2" s="20"/>
      <c r="E2" s="20"/>
    </row>
    <row r="3" spans="1:10">
      <c r="B3" s="20"/>
      <c r="D3" s="20"/>
      <c r="E3" s="20"/>
    </row>
    <row r="4" spans="1:10" ht="18" customHeight="1">
      <c r="B4" s="20" t="s">
        <v>120</v>
      </c>
      <c r="D4" s="20"/>
      <c r="E4" s="20"/>
    </row>
    <row r="5" spans="1:10" ht="18" customHeight="1">
      <c r="A5" s="2" t="s">
        <v>4</v>
      </c>
      <c r="B5" s="1" t="s">
        <v>121</v>
      </c>
      <c r="D5" s="20"/>
      <c r="E5" s="20"/>
    </row>
    <row r="6" spans="1:10" ht="18" customHeight="1">
      <c r="B6" s="124" t="s">
        <v>7</v>
      </c>
      <c r="C6" s="125"/>
      <c r="D6" s="125"/>
      <c r="E6" s="125"/>
      <c r="F6" s="125"/>
      <c r="G6" s="125"/>
      <c r="H6" s="125"/>
      <c r="I6" s="125"/>
      <c r="J6" s="97" t="s">
        <v>8</v>
      </c>
    </row>
    <row r="7" spans="1:10" ht="18" customHeight="1">
      <c r="B7" s="134" t="s">
        <v>9</v>
      </c>
      <c r="C7" s="152"/>
      <c r="D7" s="152"/>
      <c r="E7" s="153"/>
      <c r="F7" s="154" t="s">
        <v>6</v>
      </c>
      <c r="G7" s="121" t="s">
        <v>0</v>
      </c>
      <c r="H7" s="122"/>
      <c r="I7" s="150" t="s">
        <v>2</v>
      </c>
      <c r="J7" s="151" t="s">
        <v>3</v>
      </c>
    </row>
    <row r="8" spans="1:10" ht="18" customHeight="1">
      <c r="B8" s="25" t="s">
        <v>69</v>
      </c>
      <c r="C8" s="9" t="s">
        <v>70</v>
      </c>
      <c r="D8" s="9"/>
      <c r="E8" s="23"/>
      <c r="F8" s="134"/>
      <c r="G8" s="121"/>
      <c r="H8" s="122"/>
      <c r="I8" s="123"/>
      <c r="J8" s="150"/>
    </row>
    <row r="9" spans="1:10" ht="18" customHeight="1">
      <c r="B9" s="10">
        <v>605</v>
      </c>
      <c r="C9" s="136" t="str">
        <f>_xlfn.XLOOKUP(B9,'H 10 aanwijzingen'!$C$19:$C$99,'H 10 aanwijzingen'!$D$19:$D$99,"",1)</f>
        <v>Vermogen Mehmet Kaya nog te storten</v>
      </c>
      <c r="D9" s="137"/>
      <c r="E9" s="138"/>
      <c r="F9" s="11"/>
      <c r="G9" s="126" t="s">
        <v>204</v>
      </c>
      <c r="H9" s="126"/>
      <c r="I9" s="70">
        <v>250000</v>
      </c>
      <c r="J9" s="71"/>
    </row>
    <row r="10" spans="1:10" ht="18" customHeight="1">
      <c r="B10" s="10">
        <v>600</v>
      </c>
      <c r="C10" s="136" t="str">
        <f>_xlfn.XLOOKUP(B10,'H 10 aanwijzingen'!$C$19:$C$99,'H 10 aanwijzingen'!$D$19:$D$99,"",1)</f>
        <v>Vermogen Mehmet Kaya</v>
      </c>
      <c r="D10" s="137"/>
      <c r="E10" s="138"/>
      <c r="F10" s="11"/>
      <c r="G10" s="127" t="str">
        <f>G9</f>
        <v>Oprichting vof</v>
      </c>
      <c r="H10" s="127"/>
      <c r="I10" s="72"/>
      <c r="J10" s="73">
        <v>250000</v>
      </c>
    </row>
    <row r="11" spans="1:10" ht="18" customHeight="1">
      <c r="B11" s="10">
        <v>615</v>
      </c>
      <c r="C11" s="136" t="str">
        <f>_xlfn.XLOOKUP(B11,'H 10 aanwijzingen'!$C$19:$C$99,'H 10 aanwijzingen'!$D$19:$D$99,"",1)</f>
        <v>Vermogen Yasim Ahmet nog te storten</v>
      </c>
      <c r="D11" s="137"/>
      <c r="E11" s="138"/>
      <c r="F11" s="11"/>
      <c r="G11" s="127" t="str">
        <f t="shared" ref="G11:G12" si="0">G10</f>
        <v>Oprichting vof</v>
      </c>
      <c r="H11" s="127"/>
      <c r="I11" s="72">
        <v>200000</v>
      </c>
      <c r="J11" s="73"/>
    </row>
    <row r="12" spans="1:10" ht="18" customHeight="1">
      <c r="B12" s="10">
        <v>610</v>
      </c>
      <c r="C12" s="136" t="str">
        <f>_xlfn.XLOOKUP(B12,'H 10 aanwijzingen'!$C$19:$C$99,'H 10 aanwijzingen'!$D$19:$D$99,"",1)</f>
        <v>Vermogen Yasim Ahmet</v>
      </c>
      <c r="D12" s="137"/>
      <c r="E12" s="138"/>
      <c r="F12" s="11"/>
      <c r="G12" s="126" t="str">
        <f t="shared" si="0"/>
        <v>Oprichting vof</v>
      </c>
      <c r="H12" s="126"/>
      <c r="I12" s="74"/>
      <c r="J12" s="70">
        <v>200000</v>
      </c>
    </row>
    <row r="13" spans="1:10" ht="18" customHeight="1">
      <c r="B13" s="10"/>
      <c r="C13" s="136" t="str">
        <f>_xlfn.XLOOKUP(B13,'H 10 aanwijzingen'!$C$19:$C$99,'H 10 aanwijzingen'!$D$19:$D$99,"",1)</f>
        <v/>
      </c>
      <c r="D13" s="137"/>
      <c r="E13" s="138"/>
      <c r="F13" s="11"/>
      <c r="G13" s="135"/>
      <c r="H13" s="135"/>
      <c r="I13" s="21"/>
      <c r="J13" s="22"/>
    </row>
    <row r="14" spans="1:10" ht="18" customHeight="1"/>
    <row r="15" spans="1:10" ht="18" customHeight="1">
      <c r="A15" s="2" t="s">
        <v>5</v>
      </c>
      <c r="B15" s="1" t="s">
        <v>102</v>
      </c>
    </row>
    <row r="16" spans="1:10" ht="18" customHeight="1">
      <c r="B16" s="124" t="s">
        <v>7</v>
      </c>
      <c r="C16" s="125"/>
      <c r="D16" s="125"/>
      <c r="E16" s="125"/>
      <c r="F16" s="125"/>
      <c r="G16" s="125"/>
      <c r="H16" s="125"/>
      <c r="I16" s="125"/>
      <c r="J16" s="97" t="s">
        <v>8</v>
      </c>
    </row>
    <row r="17" spans="1:10" ht="18" customHeight="1">
      <c r="B17" s="130" t="s">
        <v>9</v>
      </c>
      <c r="C17" s="131"/>
      <c r="D17" s="131"/>
      <c r="E17" s="132"/>
      <c r="F17" s="133" t="s">
        <v>6</v>
      </c>
      <c r="G17" s="119" t="s">
        <v>0</v>
      </c>
      <c r="H17" s="120"/>
      <c r="I17" s="123" t="s">
        <v>2</v>
      </c>
      <c r="J17" s="149" t="s">
        <v>3</v>
      </c>
    </row>
    <row r="18" spans="1:10" ht="18" customHeight="1">
      <c r="B18" s="25" t="s">
        <v>69</v>
      </c>
      <c r="C18" s="9" t="s">
        <v>70</v>
      </c>
      <c r="D18" s="9"/>
      <c r="E18" s="23"/>
      <c r="F18" s="134"/>
      <c r="G18" s="121"/>
      <c r="H18" s="122"/>
      <c r="I18" s="123"/>
      <c r="J18" s="150"/>
    </row>
    <row r="19" spans="1:10" ht="18" customHeight="1">
      <c r="B19" s="10">
        <v>605</v>
      </c>
      <c r="C19" s="136" t="str">
        <f>_xlfn.XLOOKUP(B19,'H 10 aanwijzingen'!$C$19:$C$99,'H 10 aanwijzingen'!$D$19:$D$99,"",1)</f>
        <v>Vermogen Mehmet Kaya nog te storten</v>
      </c>
      <c r="D19" s="137"/>
      <c r="E19" s="138"/>
      <c r="F19" s="11"/>
      <c r="G19" s="126" t="s">
        <v>205</v>
      </c>
      <c r="H19" s="126"/>
      <c r="I19" s="70"/>
      <c r="J19" s="71">
        <v>200000</v>
      </c>
    </row>
    <row r="20" spans="1:10" ht="18" customHeight="1">
      <c r="B20" s="10">
        <v>1050</v>
      </c>
      <c r="C20" s="136" t="str">
        <f>_xlfn.XLOOKUP(B20,'H 10 aanwijzingen'!$C$19:$C$99,'H 10 aanwijzingen'!$D$19:$D$99,"",1)</f>
        <v>Rabobank</v>
      </c>
      <c r="D20" s="137"/>
      <c r="E20" s="138"/>
      <c r="F20" s="11"/>
      <c r="G20" s="127" t="str">
        <f>G19</f>
        <v>Eerste storting</v>
      </c>
      <c r="H20" s="127"/>
      <c r="I20" s="71">
        <v>200000</v>
      </c>
      <c r="J20" s="73"/>
    </row>
    <row r="21" spans="1:10" ht="18" customHeight="1">
      <c r="B21" s="10">
        <v>615</v>
      </c>
      <c r="C21" s="136" t="str">
        <f>_xlfn.XLOOKUP(B21,'H 10 aanwijzingen'!$C$19:$C$99,'H 10 aanwijzingen'!$D$19:$D$99,"",1)</f>
        <v>Vermogen Yasim Ahmet nog te storten</v>
      </c>
      <c r="D21" s="137"/>
      <c r="E21" s="138"/>
      <c r="F21" s="11"/>
      <c r="G21" s="127" t="str">
        <f t="shared" ref="G21:G22" si="1">G20</f>
        <v>Eerste storting</v>
      </c>
      <c r="H21" s="127"/>
      <c r="I21" s="72"/>
      <c r="J21" s="71">
        <v>200000</v>
      </c>
    </row>
    <row r="22" spans="1:10" ht="18" customHeight="1">
      <c r="B22" s="10">
        <v>1050</v>
      </c>
      <c r="C22" s="136" t="str">
        <f>_xlfn.XLOOKUP(B22,'H 10 aanwijzingen'!$C$19:$C$99,'H 10 aanwijzingen'!$D$19:$D$99,"",1)</f>
        <v>Rabobank</v>
      </c>
      <c r="D22" s="137"/>
      <c r="E22" s="138"/>
      <c r="F22" s="11"/>
      <c r="G22" s="126" t="str">
        <f t="shared" si="1"/>
        <v>Eerste storting</v>
      </c>
      <c r="H22" s="126"/>
      <c r="I22" s="71">
        <v>200000</v>
      </c>
      <c r="J22" s="70"/>
    </row>
    <row r="23" spans="1:10" ht="18" customHeight="1">
      <c r="B23" s="10"/>
      <c r="C23" s="136" t="str">
        <f>_xlfn.XLOOKUP(B23,'H 10 aanwijzingen'!$C$19:$C$99,'H 10 aanwijzingen'!$D$19:$D$99,"",1)</f>
        <v/>
      </c>
      <c r="D23" s="137"/>
      <c r="E23" s="138"/>
      <c r="F23" s="11"/>
      <c r="G23" s="135"/>
      <c r="H23" s="135"/>
      <c r="I23" s="21"/>
      <c r="J23" s="22"/>
    </row>
    <row r="24" spans="1:10" ht="18" customHeight="1">
      <c r="B24" s="13"/>
      <c r="C24" s="14"/>
      <c r="D24" s="14"/>
      <c r="E24" s="14"/>
      <c r="F24" s="15"/>
      <c r="G24" s="18"/>
      <c r="H24" s="18"/>
      <c r="I24" s="12"/>
      <c r="J24" s="17"/>
    </row>
    <row r="25" spans="1:10" ht="18" customHeight="1"/>
    <row r="26" spans="1:10" ht="18" customHeight="1">
      <c r="B26" s="20" t="s">
        <v>122</v>
      </c>
    </row>
    <row r="27" spans="1:10" ht="18" customHeight="1">
      <c r="A27" s="2" t="s">
        <v>4</v>
      </c>
      <c r="B27" s="1" t="s">
        <v>123</v>
      </c>
      <c r="D27" s="20"/>
      <c r="E27" s="20"/>
    </row>
    <row r="28" spans="1:10" ht="18" customHeight="1">
      <c r="B28" s="124" t="s">
        <v>7</v>
      </c>
      <c r="C28" s="125"/>
      <c r="D28" s="125"/>
      <c r="E28" s="125"/>
      <c r="F28" s="125"/>
      <c r="G28" s="125"/>
      <c r="H28" s="125"/>
      <c r="I28" s="125"/>
      <c r="J28" s="97" t="s">
        <v>8</v>
      </c>
    </row>
    <row r="29" spans="1:10" ht="18" customHeight="1">
      <c r="B29" s="130" t="s">
        <v>9</v>
      </c>
      <c r="C29" s="131"/>
      <c r="D29" s="131"/>
      <c r="E29" s="132"/>
      <c r="F29" s="133" t="s">
        <v>6</v>
      </c>
      <c r="G29" s="119" t="s">
        <v>0</v>
      </c>
      <c r="H29" s="120"/>
      <c r="I29" s="123" t="s">
        <v>2</v>
      </c>
      <c r="J29" s="149" t="s">
        <v>3</v>
      </c>
    </row>
    <row r="30" spans="1:10" ht="18" customHeight="1">
      <c r="B30" s="25" t="s">
        <v>69</v>
      </c>
      <c r="C30" s="9" t="s">
        <v>70</v>
      </c>
      <c r="D30" s="9"/>
      <c r="E30" s="23"/>
      <c r="F30" s="134"/>
      <c r="G30" s="121"/>
      <c r="H30" s="122"/>
      <c r="I30" s="123"/>
      <c r="J30" s="150"/>
    </row>
    <row r="31" spans="1:10" ht="18" customHeight="1">
      <c r="B31" s="10">
        <v>605</v>
      </c>
      <c r="C31" s="136" t="str">
        <f>_xlfn.XLOOKUP(B31,'H 10 aanwijzingen'!$E$19:$E$99,'H 10 aanwijzingen'!$F$19:$F$99,"",1)</f>
        <v>Vermogen Nienke Balk nog te storten</v>
      </c>
      <c r="D31" s="137"/>
      <c r="E31" s="138"/>
      <c r="F31" s="11"/>
      <c r="G31" s="126" t="s">
        <v>204</v>
      </c>
      <c r="H31" s="126"/>
      <c r="I31" s="70">
        <v>150000</v>
      </c>
      <c r="J31" s="71"/>
    </row>
    <row r="32" spans="1:10" ht="18" customHeight="1">
      <c r="B32" s="10">
        <v>600</v>
      </c>
      <c r="C32" s="136" t="str">
        <f>_xlfn.XLOOKUP(B32,'H 10 aanwijzingen'!$E$19:$E$99,'H 10 aanwijzingen'!$F$19:$F$99,"",1)</f>
        <v>Vermogen Nienke Balk</v>
      </c>
      <c r="D32" s="137"/>
      <c r="E32" s="138"/>
      <c r="F32" s="11"/>
      <c r="G32" s="127" t="str">
        <f>G31</f>
        <v>Oprichting vof</v>
      </c>
      <c r="H32" s="127"/>
      <c r="I32" s="72"/>
      <c r="J32" s="73">
        <v>150000</v>
      </c>
    </row>
    <row r="33" spans="1:13" ht="18" customHeight="1">
      <c r="B33" s="10">
        <v>615</v>
      </c>
      <c r="C33" s="136" t="str">
        <f>_xlfn.XLOOKUP(B33,'H 10 aanwijzingen'!$E$19:$E$99,'H 10 aanwijzingen'!$F$19:$F$99,"",1)</f>
        <v>Vermogen Joost Koopman nog te storten</v>
      </c>
      <c r="D33" s="137"/>
      <c r="E33" s="138"/>
      <c r="F33" s="11"/>
      <c r="G33" s="127" t="str">
        <f t="shared" ref="G33:G34" si="2">G32</f>
        <v>Oprichting vof</v>
      </c>
      <c r="H33" s="127"/>
      <c r="I33" s="72">
        <v>100000</v>
      </c>
      <c r="J33" s="73"/>
    </row>
    <row r="34" spans="1:13" ht="18" customHeight="1">
      <c r="B34" s="10">
        <v>610</v>
      </c>
      <c r="C34" s="136" t="str">
        <f>_xlfn.XLOOKUP(B34,'H 10 aanwijzingen'!$E$19:$E$99,'H 10 aanwijzingen'!$F$19:$F$99,"",1)</f>
        <v>Vermogen Joost Koopman</v>
      </c>
      <c r="D34" s="137"/>
      <c r="E34" s="138"/>
      <c r="F34" s="11"/>
      <c r="G34" s="126" t="str">
        <f t="shared" si="2"/>
        <v>Oprichting vof</v>
      </c>
      <c r="H34" s="126"/>
      <c r="I34" s="74"/>
      <c r="J34" s="70">
        <v>100000</v>
      </c>
    </row>
    <row r="35" spans="1:13" ht="18" customHeight="1">
      <c r="B35" s="10"/>
      <c r="C35" s="136" t="str">
        <f>_xlfn.XLOOKUP(B35,'H 10 aanwijzingen'!$C$19:$C$99,'H 10 aanwijzingen'!$D$19:$D$99,"",1)</f>
        <v/>
      </c>
      <c r="D35" s="137"/>
      <c r="E35" s="138"/>
      <c r="F35" s="11"/>
      <c r="G35" s="135"/>
      <c r="H35" s="135"/>
      <c r="I35" s="21"/>
      <c r="J35" s="22"/>
    </row>
    <row r="36" spans="1:13" ht="18" customHeight="1">
      <c r="B36" s="13"/>
      <c r="C36" s="14"/>
      <c r="D36" s="14"/>
      <c r="E36" s="14"/>
      <c r="F36" s="15"/>
      <c r="G36" s="18"/>
      <c r="H36" s="18"/>
      <c r="I36" s="12"/>
      <c r="J36" s="17"/>
    </row>
    <row r="37" spans="1:13" ht="18" customHeight="1">
      <c r="A37" s="2" t="s">
        <v>5</v>
      </c>
      <c r="B37" s="1" t="s">
        <v>124</v>
      </c>
    </row>
    <row r="38" spans="1:13" ht="10.9" customHeight="1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98"/>
    </row>
    <row r="39" spans="1:13">
      <c r="A39" s="28"/>
      <c r="B39" s="29" t="s">
        <v>105</v>
      </c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98"/>
    </row>
    <row r="40" spans="1:13" ht="10.9" customHeight="1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98"/>
    </row>
    <row r="41" spans="1:13" ht="18" customHeight="1">
      <c r="A41" s="28"/>
      <c r="B41" s="30" t="s">
        <v>104</v>
      </c>
      <c r="C41" s="31">
        <v>20</v>
      </c>
      <c r="D41" s="28"/>
      <c r="E41" s="128" t="s">
        <v>106</v>
      </c>
      <c r="F41" s="129"/>
      <c r="G41" s="32" t="s">
        <v>265</v>
      </c>
      <c r="H41" s="28"/>
      <c r="I41" s="33" t="s">
        <v>107</v>
      </c>
      <c r="J41" s="33"/>
      <c r="K41" s="34" t="s">
        <v>266</v>
      </c>
      <c r="L41" s="28"/>
      <c r="M41" s="98"/>
    </row>
    <row r="42" spans="1:13" ht="18" customHeight="1">
      <c r="A42" s="28"/>
      <c r="B42" s="30" t="s">
        <v>108</v>
      </c>
      <c r="C42" s="53">
        <v>0</v>
      </c>
      <c r="D42" s="28"/>
      <c r="E42" s="128" t="s">
        <v>109</v>
      </c>
      <c r="F42" s="129"/>
      <c r="G42" s="79">
        <f>C42+J47+J48</f>
        <v>200000</v>
      </c>
      <c r="H42" s="28"/>
      <c r="I42" s="28"/>
      <c r="J42" s="28"/>
      <c r="K42" s="28"/>
      <c r="L42" s="28"/>
      <c r="M42" s="98"/>
    </row>
    <row r="43" spans="1:13" ht="10.9" customHeight="1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98"/>
    </row>
    <row r="44" spans="1:13">
      <c r="A44" s="27"/>
      <c r="B44" s="35" t="s">
        <v>110</v>
      </c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98"/>
    </row>
    <row r="45" spans="1:13" ht="10.9" customHeight="1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98"/>
    </row>
    <row r="46" spans="1:13" ht="30">
      <c r="A46" s="27"/>
      <c r="B46" s="24" t="s">
        <v>103</v>
      </c>
      <c r="C46" s="24" t="s">
        <v>111</v>
      </c>
      <c r="D46" s="24" t="s">
        <v>112</v>
      </c>
      <c r="E46" s="123" t="s">
        <v>0</v>
      </c>
      <c r="F46" s="123"/>
      <c r="G46" s="24" t="s">
        <v>113</v>
      </c>
      <c r="H46" s="24" t="s">
        <v>114</v>
      </c>
      <c r="I46" s="24" t="s">
        <v>117</v>
      </c>
      <c r="J46" s="24" t="s">
        <v>1</v>
      </c>
      <c r="K46" s="24" t="s">
        <v>115</v>
      </c>
      <c r="L46" s="24" t="s">
        <v>116</v>
      </c>
      <c r="M46" s="98"/>
    </row>
    <row r="47" spans="1:13" ht="18" customHeight="1">
      <c r="A47" s="36"/>
      <c r="B47" s="75">
        <v>45293</v>
      </c>
      <c r="C47" s="76" t="s">
        <v>158</v>
      </c>
      <c r="D47" s="77"/>
      <c r="E47" s="155" t="s">
        <v>205</v>
      </c>
      <c r="F47" s="155"/>
      <c r="G47" s="77"/>
      <c r="H47" s="78"/>
      <c r="I47" s="78"/>
      <c r="J47" s="79">
        <v>100000</v>
      </c>
      <c r="K47" s="41"/>
      <c r="L47" s="38"/>
      <c r="M47" s="98"/>
    </row>
    <row r="48" spans="1:13" ht="18" customHeight="1">
      <c r="A48" s="36"/>
      <c r="B48" s="75">
        <v>45293</v>
      </c>
      <c r="C48" s="76" t="s">
        <v>206</v>
      </c>
      <c r="D48" s="77"/>
      <c r="E48" s="156" t="str">
        <f>E47</f>
        <v>Eerste storting</v>
      </c>
      <c r="F48" s="156"/>
      <c r="G48" s="74"/>
      <c r="H48" s="74"/>
      <c r="I48" s="74"/>
      <c r="J48" s="80">
        <v>100000</v>
      </c>
      <c r="K48" s="41"/>
      <c r="L48" s="38"/>
      <c r="M48" s="98"/>
    </row>
    <row r="49" spans="1:13" ht="18" customHeight="1">
      <c r="A49" s="28"/>
      <c r="B49" s="37"/>
      <c r="C49" s="44"/>
      <c r="D49" s="39"/>
      <c r="E49" s="157"/>
      <c r="F49" s="157"/>
      <c r="G49" s="26"/>
      <c r="H49" s="26"/>
      <c r="I49" s="26"/>
      <c r="J49" s="42"/>
      <c r="K49" s="26"/>
      <c r="L49" s="39"/>
      <c r="M49" s="98"/>
    </row>
    <row r="50" spans="1:13" ht="10.9" customHeight="1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98"/>
    </row>
    <row r="52" spans="1:13">
      <c r="A52" s="2" t="s">
        <v>125</v>
      </c>
      <c r="B52" s="1" t="s">
        <v>126</v>
      </c>
    </row>
    <row r="53" spans="1:13">
      <c r="B53" s="124" t="s">
        <v>7</v>
      </c>
      <c r="C53" s="125"/>
      <c r="D53" s="125"/>
      <c r="E53" s="125"/>
      <c r="F53" s="125"/>
      <c r="G53" s="125"/>
      <c r="H53" s="125"/>
      <c r="I53" s="125"/>
      <c r="J53" s="97" t="s">
        <v>8</v>
      </c>
    </row>
    <row r="54" spans="1:13">
      <c r="B54" s="130" t="s">
        <v>9</v>
      </c>
      <c r="C54" s="131"/>
      <c r="D54" s="131"/>
      <c r="E54" s="132"/>
      <c r="F54" s="133" t="s">
        <v>6</v>
      </c>
      <c r="G54" s="119" t="s">
        <v>0</v>
      </c>
      <c r="H54" s="120"/>
      <c r="I54" s="123" t="s">
        <v>2</v>
      </c>
      <c r="J54" s="149" t="s">
        <v>3</v>
      </c>
    </row>
    <row r="55" spans="1:13" ht="18" customHeight="1">
      <c r="B55" s="25" t="s">
        <v>69</v>
      </c>
      <c r="C55" s="9" t="s">
        <v>70</v>
      </c>
      <c r="D55" s="9"/>
      <c r="E55" s="23"/>
      <c r="F55" s="134"/>
      <c r="G55" s="121"/>
      <c r="H55" s="122"/>
      <c r="I55" s="123"/>
      <c r="J55" s="150"/>
    </row>
    <row r="56" spans="1:13" ht="18" customHeight="1">
      <c r="B56" s="10">
        <v>605</v>
      </c>
      <c r="C56" s="136" t="str">
        <f>_xlfn.XLOOKUP(B56,'H 10 aanwijzingen'!$E$19:$E$99,'H 10 aanwijzingen'!$F$19:$F$99,"",1)</f>
        <v>Vermogen Nienke Balk nog te storten</v>
      </c>
      <c r="D56" s="137"/>
      <c r="E56" s="138"/>
      <c r="F56" s="11"/>
      <c r="G56" s="126" t="s">
        <v>205</v>
      </c>
      <c r="H56" s="126"/>
      <c r="I56" s="70"/>
      <c r="J56" s="71">
        <v>100000</v>
      </c>
    </row>
    <row r="57" spans="1:13" ht="18" customHeight="1">
      <c r="B57" s="10">
        <v>1050</v>
      </c>
      <c r="C57" s="136" t="str">
        <f>_xlfn.XLOOKUP(B57,'H 10 aanwijzingen'!$E$19:$E$99,'H 10 aanwijzingen'!$F$19:$F$99,"",1)</f>
        <v>Rabobank</v>
      </c>
      <c r="D57" s="137"/>
      <c r="E57" s="138"/>
      <c r="F57" s="11"/>
      <c r="G57" s="127" t="str">
        <f>G56</f>
        <v>Eerste storting</v>
      </c>
      <c r="H57" s="127"/>
      <c r="I57" s="71">
        <v>100000</v>
      </c>
      <c r="J57" s="73"/>
    </row>
    <row r="58" spans="1:13" ht="18" customHeight="1">
      <c r="B58" s="10">
        <v>615</v>
      </c>
      <c r="C58" s="136" t="str">
        <f>_xlfn.XLOOKUP(B58,'H 10 aanwijzingen'!$E$19:$E$99,'H 10 aanwijzingen'!$F$19:$F$99,"",1)</f>
        <v>Vermogen Joost Koopman nog te storten</v>
      </c>
      <c r="D58" s="137"/>
      <c r="E58" s="138"/>
      <c r="F58" s="11"/>
      <c r="G58" s="127" t="str">
        <f t="shared" ref="G58:G59" si="3">G57</f>
        <v>Eerste storting</v>
      </c>
      <c r="H58" s="127"/>
      <c r="I58" s="72"/>
      <c r="J58" s="71">
        <v>100000</v>
      </c>
    </row>
    <row r="59" spans="1:13" ht="18" customHeight="1">
      <c r="B59" s="10">
        <v>1050</v>
      </c>
      <c r="C59" s="136" t="str">
        <f>_xlfn.XLOOKUP(B59,'H 10 aanwijzingen'!$E$19:$E$99,'H 10 aanwijzingen'!$F$19:$F$99,"",1)</f>
        <v>Rabobank</v>
      </c>
      <c r="D59" s="137"/>
      <c r="E59" s="138"/>
      <c r="F59" s="11"/>
      <c r="G59" s="126" t="str">
        <f t="shared" si="3"/>
        <v>Eerste storting</v>
      </c>
      <c r="H59" s="126"/>
      <c r="I59" s="71">
        <v>100000</v>
      </c>
      <c r="J59" s="70"/>
    </row>
    <row r="60" spans="1:13" ht="18" customHeight="1">
      <c r="B60" s="10"/>
      <c r="C60" s="136" t="str">
        <f>_xlfn.XLOOKUP(B60,'H 10 aanwijzingen'!$C$19:$C$99,'H 10 aanwijzingen'!$D$19:$D$99,"",1)</f>
        <v/>
      </c>
      <c r="D60" s="137"/>
      <c r="E60" s="138"/>
      <c r="F60" s="11"/>
      <c r="G60" s="135"/>
      <c r="H60" s="135"/>
      <c r="I60" s="21"/>
      <c r="J60" s="22"/>
    </row>
    <row r="63" spans="1:13">
      <c r="A63" s="2" t="s">
        <v>127</v>
      </c>
      <c r="B63" s="1" t="s">
        <v>290</v>
      </c>
    </row>
    <row r="64" spans="1:13" ht="15.6" customHeight="1">
      <c r="B64" s="102" t="s">
        <v>139</v>
      </c>
      <c r="C64" s="147" t="s">
        <v>128</v>
      </c>
      <c r="D64" s="147"/>
      <c r="E64" s="148"/>
      <c r="F64" s="139" t="s">
        <v>129</v>
      </c>
      <c r="G64" s="140"/>
    </row>
    <row r="65" spans="1:14">
      <c r="B65" s="99" t="s">
        <v>269</v>
      </c>
      <c r="C65" s="100" t="s">
        <v>70</v>
      </c>
      <c r="D65" s="100"/>
      <c r="E65" s="101"/>
      <c r="F65" s="103" t="s">
        <v>2</v>
      </c>
      <c r="G65" s="45" t="s">
        <v>3</v>
      </c>
    </row>
    <row r="66" spans="1:14" ht="18" customHeight="1">
      <c r="B66" s="104">
        <v>300</v>
      </c>
      <c r="C66" s="144" t="str">
        <f>_xlfn.XLOOKUP(B66,'H 10 aanwijzingen'!$E$19:$E$99,'H 10 aanwijzingen'!$F$19:$F$99,"",1)</f>
        <v>Inventaris</v>
      </c>
      <c r="D66" s="145"/>
      <c r="E66" s="146"/>
      <c r="F66" s="106">
        <v>80000</v>
      </c>
      <c r="G66" s="106"/>
    </row>
    <row r="67" spans="1:14" ht="18" customHeight="1">
      <c r="B67" s="81">
        <v>500</v>
      </c>
      <c r="C67" s="141" t="str">
        <f>_xlfn.XLOOKUP(B67,'H 10 aanwijzingen'!$E$19:$E$99,'H 10 aanwijzingen'!$F$19:$F$99,"",1)</f>
        <v>Bedrijfsauto's</v>
      </c>
      <c r="D67" s="142"/>
      <c r="E67" s="143"/>
      <c r="F67" s="106">
        <v>70000</v>
      </c>
      <c r="G67" s="106"/>
    </row>
    <row r="68" spans="1:14" ht="18" customHeight="1">
      <c r="B68" s="81">
        <v>600</v>
      </c>
      <c r="C68" s="141" t="str">
        <f>_xlfn.XLOOKUP(B68,'H 10 aanwijzingen'!$E$19:$E$99,'H 10 aanwijzingen'!$F$19:$F$99,"",1)</f>
        <v>Vermogen Nienke Balk</v>
      </c>
      <c r="D68" s="142"/>
      <c r="E68" s="143"/>
      <c r="F68" s="107"/>
      <c r="G68" s="106">
        <v>150000</v>
      </c>
    </row>
    <row r="69" spans="1:14" ht="18" customHeight="1">
      <c r="B69" s="81">
        <v>605</v>
      </c>
      <c r="C69" s="141" t="str">
        <f>_xlfn.XLOOKUP(B69,'H 10 aanwijzingen'!$E$19:$E$99,'H 10 aanwijzingen'!$F$19:$F$99,"",1)</f>
        <v>Vermogen Nienke Balk nog te storten</v>
      </c>
      <c r="D69" s="142"/>
      <c r="E69" s="143"/>
      <c r="F69" s="106">
        <v>50000</v>
      </c>
      <c r="G69" s="106"/>
    </row>
    <row r="70" spans="1:14" ht="18" customHeight="1">
      <c r="B70" s="81">
        <v>610</v>
      </c>
      <c r="C70" s="141" t="str">
        <f>_xlfn.XLOOKUP(B70,'H 10 aanwijzingen'!$E$19:$E$99,'H 10 aanwijzingen'!$F$19:$F$99,"",1)</f>
        <v>Vermogen Joost Koopman</v>
      </c>
      <c r="D70" s="142"/>
      <c r="E70" s="143"/>
      <c r="F70" s="107"/>
      <c r="G70" s="106">
        <v>100000</v>
      </c>
    </row>
    <row r="71" spans="1:14" ht="18" customHeight="1">
      <c r="B71" s="81">
        <v>1050</v>
      </c>
      <c r="C71" s="141" t="str">
        <f>_xlfn.XLOOKUP(B71,'H 10 aanwijzingen'!$E$19:$E$99,'H 10 aanwijzingen'!$F$19:$F$99,"",1)</f>
        <v>Rabobank</v>
      </c>
      <c r="D71" s="142"/>
      <c r="E71" s="143"/>
      <c r="F71" s="106">
        <v>0</v>
      </c>
      <c r="G71" s="106"/>
    </row>
    <row r="72" spans="1:14" ht="18" customHeight="1">
      <c r="B72" s="81">
        <v>3000</v>
      </c>
      <c r="C72" s="141" t="str">
        <f>_xlfn.XLOOKUP(B72,'H 10 aanwijzingen'!$E$19:$E$99,'H 10 aanwijzingen'!$F$19:$F$99,"",1)</f>
        <v>Voorraad goederen</v>
      </c>
      <c r="D72" s="142"/>
      <c r="E72" s="143"/>
      <c r="F72" s="106">
        <v>50000</v>
      </c>
      <c r="G72" s="106"/>
    </row>
    <row r="73" spans="1:14" ht="18" customHeight="1">
      <c r="B73" s="81"/>
      <c r="C73" s="141" t="str">
        <f>_xlfn.XLOOKUP(B73,'H 10 aanwijzingen'!$E$19:$E$99,'H 10 aanwijzingen'!$F$19:$F$99,"",1)</f>
        <v/>
      </c>
      <c r="D73" s="142"/>
      <c r="E73" s="143"/>
      <c r="F73" s="108">
        <f>SUM(F66:F72)</f>
        <v>250000</v>
      </c>
      <c r="G73" s="108">
        <f>SUM(G66:G72)</f>
        <v>250000</v>
      </c>
    </row>
    <row r="74" spans="1:14" ht="18" customHeight="1">
      <c r="B74" s="81"/>
      <c r="C74" s="141" t="str">
        <f>_xlfn.XLOOKUP(B74,'H 10 aanwijzingen'!$E$19:$E$99,'H 10 aanwijzingen'!$F$19:$F$99,"",1)</f>
        <v/>
      </c>
      <c r="D74" s="142"/>
      <c r="E74" s="143"/>
      <c r="F74" s="109"/>
      <c r="G74" s="109"/>
    </row>
    <row r="75" spans="1:14" ht="18" customHeight="1">
      <c r="B75" s="81"/>
      <c r="C75" s="141" t="str">
        <f>_xlfn.XLOOKUP(B75,'H 10 aanwijzingen'!$E$19:$E$99,'H 10 aanwijzingen'!$F$19:$F$99,"",1)</f>
        <v/>
      </c>
      <c r="D75" s="142"/>
      <c r="E75" s="143"/>
      <c r="F75" s="110"/>
      <c r="G75" s="110"/>
    </row>
    <row r="78" spans="1:14">
      <c r="B78" s="20" t="s">
        <v>130</v>
      </c>
    </row>
    <row r="79" spans="1:14">
      <c r="A79" s="2" t="s">
        <v>4</v>
      </c>
      <c r="B79" s="1" t="s">
        <v>131</v>
      </c>
    </row>
    <row r="80" spans="1:14">
      <c r="B80" s="124" t="s">
        <v>7</v>
      </c>
      <c r="C80" s="125"/>
      <c r="D80" s="125"/>
      <c r="E80" s="125"/>
      <c r="F80" s="125"/>
      <c r="G80" s="125"/>
      <c r="H80" s="125"/>
      <c r="I80" s="125"/>
      <c r="J80" s="97" t="s">
        <v>8</v>
      </c>
      <c r="N80" s="84"/>
    </row>
    <row r="81" spans="2:14">
      <c r="B81" s="130" t="s">
        <v>9</v>
      </c>
      <c r="C81" s="131"/>
      <c r="D81" s="131"/>
      <c r="E81" s="132"/>
      <c r="F81" s="133" t="s">
        <v>6</v>
      </c>
      <c r="G81" s="119" t="s">
        <v>0</v>
      </c>
      <c r="H81" s="120"/>
      <c r="I81" s="123" t="s">
        <v>2</v>
      </c>
      <c r="J81" s="149" t="s">
        <v>3</v>
      </c>
      <c r="N81" s="84"/>
    </row>
    <row r="82" spans="2:14" ht="18" customHeight="1">
      <c r="B82" s="25" t="s">
        <v>69</v>
      </c>
      <c r="C82" s="9" t="s">
        <v>70</v>
      </c>
      <c r="D82" s="9"/>
      <c r="E82" s="23"/>
      <c r="F82" s="134"/>
      <c r="G82" s="121"/>
      <c r="H82" s="122"/>
      <c r="I82" s="123"/>
      <c r="J82" s="150"/>
      <c r="N82" s="84"/>
    </row>
    <row r="83" spans="2:14" ht="18" customHeight="1">
      <c r="B83" s="10">
        <v>675</v>
      </c>
      <c r="C83" s="136" t="str">
        <f>_xlfn.XLOOKUP(B83,'H 10 aanwijzingen'!$G$19:$G$98,'H 10 aanwijzingen'!$H$19:$H$98,"",1)</f>
        <v>Privé Marian Elsenaar</v>
      </c>
      <c r="D83" s="137"/>
      <c r="E83" s="138"/>
      <c r="F83" s="11"/>
      <c r="G83" s="126" t="s">
        <v>209</v>
      </c>
      <c r="H83" s="126"/>
      <c r="I83" s="71">
        <v>242</v>
      </c>
      <c r="J83" s="22"/>
      <c r="N83" s="84"/>
    </row>
    <row r="84" spans="2:14" ht="18" customHeight="1">
      <c r="B84" s="10">
        <v>3000</v>
      </c>
      <c r="C84" s="136" t="str">
        <f>_xlfn.XLOOKUP(B84,'H 10 aanwijzingen'!$G$19:$G$95,'H 10 aanwijzingen'!$H$19:$H$95,"",1)</f>
        <v>Voorraad goederen</v>
      </c>
      <c r="D84" s="137"/>
      <c r="E84" s="138"/>
      <c r="F84" s="82">
        <v>30001</v>
      </c>
      <c r="G84" s="126" t="s">
        <v>207</v>
      </c>
      <c r="H84" s="126"/>
      <c r="I84" s="70"/>
      <c r="J84" s="71">
        <v>80</v>
      </c>
      <c r="N84" s="84"/>
    </row>
    <row r="85" spans="2:14" ht="18" customHeight="1">
      <c r="B85" s="10">
        <v>3000</v>
      </c>
      <c r="C85" s="136" t="str">
        <f>_xlfn.XLOOKUP(B85,'H 10 aanwijzingen'!$G$19:$G$95,'H 10 aanwijzingen'!$H$19:$H$95,"",1)</f>
        <v>Voorraad goederen</v>
      </c>
      <c r="D85" s="137"/>
      <c r="E85" s="138"/>
      <c r="F85" s="83">
        <v>30011</v>
      </c>
      <c r="G85" s="127" t="str">
        <f>G84</f>
        <v>Privé Marian</v>
      </c>
      <c r="H85" s="127"/>
      <c r="I85" s="71"/>
      <c r="J85" s="73">
        <v>120</v>
      </c>
    </row>
    <row r="86" spans="2:14" ht="18" customHeight="1">
      <c r="B86" s="10">
        <v>1665</v>
      </c>
      <c r="C86" s="136" t="str">
        <f>_xlfn.XLOOKUP(B86,'H 10 aanwijzingen'!$G$19:$G$95,'H 10 aanwijzingen'!$H$19:$H$95,"",1)</f>
        <v>Verschuldigde omzetbelasting privégebruik</v>
      </c>
      <c r="D86" s="137"/>
      <c r="E86" s="138"/>
      <c r="F86" s="83"/>
      <c r="G86" s="127" t="s">
        <v>208</v>
      </c>
      <c r="H86" s="127"/>
      <c r="I86" s="72"/>
      <c r="J86" s="71">
        <v>42</v>
      </c>
    </row>
    <row r="87" spans="2:14" ht="18" customHeight="1">
      <c r="B87" s="10"/>
      <c r="C87" s="136" t="str">
        <f>_xlfn.XLOOKUP(B87,'H 10 aanwijzingen'!$G$19:$G$95,'H 10 aanwijzingen'!$H$19:$H$95,"",1)</f>
        <v/>
      </c>
      <c r="D87" s="137"/>
      <c r="E87" s="138"/>
      <c r="F87" s="11"/>
      <c r="G87" s="135"/>
      <c r="H87" s="135"/>
      <c r="I87" s="21"/>
      <c r="J87" s="22"/>
    </row>
    <row r="88" spans="2:14">
      <c r="B88" s="1" t="s">
        <v>139</v>
      </c>
      <c r="D88" s="1" t="s">
        <v>292</v>
      </c>
      <c r="E88" s="185" t="s">
        <v>291</v>
      </c>
      <c r="G88" s="1" t="s">
        <v>293</v>
      </c>
    </row>
    <row r="89" spans="2:14">
      <c r="B89" s="1" t="s">
        <v>210</v>
      </c>
      <c r="D89" s="186">
        <v>242</v>
      </c>
      <c r="E89" s="186">
        <v>363</v>
      </c>
      <c r="G89" s="186">
        <f>D89+E89</f>
        <v>605</v>
      </c>
    </row>
    <row r="90" spans="2:14">
      <c r="B90" s="1" t="s">
        <v>212</v>
      </c>
      <c r="D90" s="187">
        <v>42</v>
      </c>
      <c r="E90" s="187">
        <v>63</v>
      </c>
      <c r="G90" s="187">
        <f t="shared" ref="G90:G93" si="4">D90+E90</f>
        <v>105</v>
      </c>
    </row>
    <row r="91" spans="2:14">
      <c r="B91" s="1" t="s">
        <v>213</v>
      </c>
      <c r="D91" s="186">
        <v>200</v>
      </c>
      <c r="E91" s="186">
        <v>300</v>
      </c>
      <c r="G91" s="186">
        <f t="shared" si="4"/>
        <v>500</v>
      </c>
    </row>
    <row r="92" spans="2:14">
      <c r="B92" s="1" t="s">
        <v>214</v>
      </c>
      <c r="D92" s="187">
        <v>120</v>
      </c>
      <c r="E92" s="187">
        <f>0.6*E91</f>
        <v>180</v>
      </c>
      <c r="G92" s="187">
        <f t="shared" si="4"/>
        <v>300</v>
      </c>
    </row>
    <row r="93" spans="2:14">
      <c r="B93" s="1" t="s">
        <v>215</v>
      </c>
      <c r="D93" s="186">
        <v>80</v>
      </c>
      <c r="E93" s="186">
        <v>120</v>
      </c>
      <c r="G93" s="186">
        <f t="shared" si="4"/>
        <v>200</v>
      </c>
    </row>
    <row r="95" spans="2:14">
      <c r="B95" s="1" t="s">
        <v>211</v>
      </c>
    </row>
    <row r="97" spans="1:11">
      <c r="A97" s="2" t="s">
        <v>5</v>
      </c>
      <c r="B97" s="1" t="s">
        <v>132</v>
      </c>
    </row>
    <row r="98" spans="1:11" ht="10.9" customHeight="1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</row>
    <row r="99" spans="1:11">
      <c r="A99" s="28"/>
      <c r="B99" s="29" t="s">
        <v>133</v>
      </c>
      <c r="C99" s="28"/>
      <c r="D99" s="28"/>
      <c r="E99" s="28"/>
      <c r="F99" s="28"/>
      <c r="G99" s="28"/>
      <c r="H99" s="28"/>
      <c r="I99" s="28"/>
      <c r="J99" s="28"/>
      <c r="K99" s="28"/>
    </row>
    <row r="100" spans="1:11" ht="10.9" customHeight="1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</row>
    <row r="101" spans="1:11" ht="18" customHeight="1">
      <c r="A101" s="28"/>
      <c r="B101" s="46" t="s">
        <v>134</v>
      </c>
      <c r="C101" s="83">
        <v>14072</v>
      </c>
      <c r="D101" s="171" t="s">
        <v>216</v>
      </c>
      <c r="E101" s="171"/>
      <c r="F101" s="28"/>
      <c r="G101" s="28"/>
      <c r="H101" s="28"/>
      <c r="I101" s="28"/>
      <c r="J101" s="28"/>
      <c r="K101" s="28"/>
    </row>
    <row r="102" spans="1:11" ht="10.9" customHeight="1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</row>
    <row r="103" spans="1:11" ht="18" customHeight="1">
      <c r="A103" s="28"/>
      <c r="B103" s="46" t="s">
        <v>104</v>
      </c>
      <c r="C103" s="47">
        <v>50</v>
      </c>
      <c r="D103" s="36"/>
      <c r="E103" s="46" t="s">
        <v>106</v>
      </c>
      <c r="F103" s="47" t="s">
        <v>267</v>
      </c>
      <c r="G103" s="48"/>
      <c r="H103" s="158" t="s">
        <v>107</v>
      </c>
      <c r="I103" s="158"/>
      <c r="J103" s="47" t="s">
        <v>268</v>
      </c>
      <c r="K103" s="28"/>
    </row>
    <row r="104" spans="1:11" ht="18" customHeight="1">
      <c r="A104" s="28"/>
      <c r="B104" s="46" t="s">
        <v>0</v>
      </c>
      <c r="C104" s="85" t="s">
        <v>217</v>
      </c>
      <c r="D104" s="36"/>
      <c r="E104" s="46" t="s">
        <v>135</v>
      </c>
      <c r="F104" s="76" t="s">
        <v>218</v>
      </c>
      <c r="G104" s="36"/>
      <c r="H104" s="158" t="s">
        <v>136</v>
      </c>
      <c r="I104" s="158"/>
      <c r="J104" s="75">
        <v>45364</v>
      </c>
      <c r="K104" s="28"/>
    </row>
    <row r="105" spans="1:11" ht="18" customHeight="1">
      <c r="A105" s="28"/>
      <c r="B105" s="46" t="s">
        <v>137</v>
      </c>
      <c r="C105" s="75">
        <v>45394</v>
      </c>
      <c r="D105" s="49"/>
      <c r="E105" s="46" t="s">
        <v>138</v>
      </c>
      <c r="F105" s="86">
        <v>89632</v>
      </c>
      <c r="G105" s="50"/>
      <c r="H105" s="158" t="s">
        <v>1</v>
      </c>
      <c r="I105" s="158"/>
      <c r="J105" s="79">
        <f>I111+I110+J111+J110</f>
        <v>847</v>
      </c>
      <c r="K105" s="28" t="s">
        <v>139</v>
      </c>
    </row>
    <row r="106" spans="1:11" ht="10.9" customHeight="1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</row>
    <row r="107" spans="1:11">
      <c r="A107" s="28"/>
      <c r="B107" s="51" t="s">
        <v>110</v>
      </c>
      <c r="C107" s="28"/>
      <c r="D107" s="28"/>
      <c r="E107" s="28"/>
      <c r="F107" s="28"/>
      <c r="G107" s="28"/>
      <c r="H107" s="28"/>
      <c r="I107" s="28"/>
      <c r="J107" s="28"/>
      <c r="K107" s="28"/>
    </row>
    <row r="108" spans="1:11" ht="10.9" customHeight="1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</row>
    <row r="109" spans="1:11" ht="42.6" customHeight="1">
      <c r="A109" s="36"/>
      <c r="B109" s="24" t="s">
        <v>111</v>
      </c>
      <c r="C109" s="159" t="s">
        <v>0</v>
      </c>
      <c r="D109" s="160"/>
      <c r="E109" s="161"/>
      <c r="F109" s="24" t="s">
        <v>113</v>
      </c>
      <c r="G109" s="24" t="s">
        <v>114</v>
      </c>
      <c r="H109" s="24" t="s">
        <v>117</v>
      </c>
      <c r="I109" s="24" t="s">
        <v>1</v>
      </c>
      <c r="J109" s="24" t="s">
        <v>115</v>
      </c>
      <c r="K109" s="36"/>
    </row>
    <row r="110" spans="1:11" ht="18" customHeight="1">
      <c r="A110" s="28"/>
      <c r="B110" s="77">
        <v>4700</v>
      </c>
      <c r="C110" s="162" t="s">
        <v>219</v>
      </c>
      <c r="D110" s="163"/>
      <c r="E110" s="164"/>
      <c r="F110" s="77">
        <v>1</v>
      </c>
      <c r="G110" s="78">
        <v>0.21</v>
      </c>
      <c r="H110" s="78" t="s">
        <v>220</v>
      </c>
      <c r="I110" s="80">
        <v>400</v>
      </c>
      <c r="J110" s="80">
        <f>G110*I110</f>
        <v>84</v>
      </c>
      <c r="K110" s="28"/>
    </row>
    <row r="111" spans="1:11" ht="18" customHeight="1">
      <c r="A111" s="28"/>
      <c r="B111" s="76" t="s">
        <v>161</v>
      </c>
      <c r="C111" s="162" t="s">
        <v>221</v>
      </c>
      <c r="D111" s="163"/>
      <c r="E111" s="164"/>
      <c r="F111" s="77"/>
      <c r="G111" s="78">
        <v>0.21</v>
      </c>
      <c r="H111" s="78" t="str">
        <f>H110</f>
        <v>excl./hoog</v>
      </c>
      <c r="I111" s="80">
        <v>363</v>
      </c>
      <c r="J111" s="80"/>
      <c r="K111" s="28"/>
    </row>
    <row r="112" spans="1:11" ht="18" customHeight="1">
      <c r="A112" s="28"/>
      <c r="B112" s="44"/>
      <c r="C112" s="165"/>
      <c r="D112" s="166"/>
      <c r="E112" s="167"/>
      <c r="F112" s="39"/>
      <c r="G112" s="40"/>
      <c r="H112" s="40"/>
      <c r="I112" s="42"/>
      <c r="J112" s="42"/>
      <c r="K112" s="28"/>
    </row>
    <row r="113" spans="1:11" ht="10.9" customHeight="1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</row>
    <row r="115" spans="1:11" ht="18" customHeight="1">
      <c r="A115" s="2" t="s">
        <v>125</v>
      </c>
      <c r="B115" s="1" t="s">
        <v>140</v>
      </c>
    </row>
    <row r="116" spans="1:11" ht="18" customHeight="1">
      <c r="B116" s="124" t="s">
        <v>7</v>
      </c>
      <c r="C116" s="125"/>
      <c r="D116" s="125"/>
      <c r="E116" s="125"/>
      <c r="F116" s="125"/>
      <c r="G116" s="125"/>
      <c r="H116" s="125"/>
      <c r="I116" s="125"/>
      <c r="J116" s="97" t="s">
        <v>8</v>
      </c>
    </row>
    <row r="117" spans="1:11" ht="18" customHeight="1">
      <c r="B117" s="130" t="s">
        <v>9</v>
      </c>
      <c r="C117" s="131"/>
      <c r="D117" s="131"/>
      <c r="E117" s="132"/>
      <c r="F117" s="133" t="s">
        <v>6</v>
      </c>
      <c r="G117" s="119" t="s">
        <v>0</v>
      </c>
      <c r="H117" s="120"/>
      <c r="I117" s="123" t="s">
        <v>2</v>
      </c>
      <c r="J117" s="149" t="s">
        <v>3</v>
      </c>
    </row>
    <row r="118" spans="1:11" ht="18" customHeight="1">
      <c r="B118" s="25" t="s">
        <v>69</v>
      </c>
      <c r="C118" s="9" t="s">
        <v>70</v>
      </c>
      <c r="D118" s="9"/>
      <c r="E118" s="23"/>
      <c r="F118" s="134"/>
      <c r="G118" s="121"/>
      <c r="H118" s="122"/>
      <c r="I118" s="123"/>
      <c r="J118" s="150"/>
    </row>
    <row r="119" spans="1:11" ht="18" customHeight="1">
      <c r="B119" s="10">
        <v>4700</v>
      </c>
      <c r="C119" s="136" t="str">
        <f>_xlfn.XLOOKUP(B119,'H 10 aanwijzingen'!$G$19:$G$98,'H 10 aanwijzingen'!$H$19:$H$98,"",1)</f>
        <v>Autokosten</v>
      </c>
      <c r="D119" s="137"/>
      <c r="E119" s="138"/>
      <c r="F119" s="82"/>
      <c r="G119" s="126" t="s">
        <v>219</v>
      </c>
      <c r="H119" s="126"/>
      <c r="I119" s="70">
        <v>400</v>
      </c>
      <c r="J119" s="71"/>
    </row>
    <row r="120" spans="1:11" ht="18" customHeight="1">
      <c r="B120" s="10">
        <v>1600</v>
      </c>
      <c r="C120" s="136" t="str">
        <f>_xlfn.XLOOKUP(B120,'H 10 aanwijzingen'!$G$19:$G$98,'H 10 aanwijzingen'!$H$19:$H$98,"",1)</f>
        <v>Te verrekenen omzetbelasting</v>
      </c>
      <c r="D120" s="137"/>
      <c r="E120" s="138"/>
      <c r="F120" s="83"/>
      <c r="G120" s="127" t="s">
        <v>216</v>
      </c>
      <c r="H120" s="127"/>
      <c r="I120" s="71">
        <v>84</v>
      </c>
      <c r="J120" s="73"/>
    </row>
    <row r="121" spans="1:11" ht="18" customHeight="1">
      <c r="B121" s="10">
        <v>675</v>
      </c>
      <c r="C121" s="136" t="str">
        <f>_xlfn.XLOOKUP(B121,'H 10 aanwijzingen'!$G$19:$G$98,'H 10 aanwijzingen'!$H$19:$H$98,"",1)</f>
        <v>Privé Marian Elsenaar</v>
      </c>
      <c r="D121" s="137"/>
      <c r="E121" s="138"/>
      <c r="F121" s="83"/>
      <c r="G121" s="127" t="s">
        <v>56</v>
      </c>
      <c r="H121" s="127"/>
      <c r="I121" s="72">
        <v>363</v>
      </c>
      <c r="J121" s="71"/>
    </row>
    <row r="122" spans="1:11" ht="18" customHeight="1">
      <c r="B122" s="10">
        <v>1400</v>
      </c>
      <c r="C122" s="136" t="str">
        <f>_xlfn.XLOOKUP(B122,'H 10 aanwijzingen'!$G$19:$G$98,'H 10 aanwijzingen'!$H$19:$H$98,"",1)</f>
        <v>Crediteuren</v>
      </c>
      <c r="D122" s="137"/>
      <c r="E122" s="138"/>
      <c r="F122" s="87">
        <v>14072</v>
      </c>
      <c r="G122" s="170">
        <v>89632</v>
      </c>
      <c r="H122" s="170"/>
      <c r="I122" s="71"/>
      <c r="J122" s="70">
        <v>847</v>
      </c>
    </row>
    <row r="123" spans="1:11" ht="18" customHeight="1">
      <c r="B123" s="10"/>
      <c r="C123" s="136" t="str">
        <f>_xlfn.XLOOKUP(B123,'H 10 aanwijzingen'!$G$19:$G$98,'H 10 aanwijzingen'!$H$19:$H$98,"",1)</f>
        <v/>
      </c>
      <c r="D123" s="137"/>
      <c r="E123" s="138"/>
      <c r="F123" s="11"/>
      <c r="G123" s="135"/>
      <c r="H123" s="135"/>
      <c r="I123" s="21"/>
      <c r="J123" s="22"/>
    </row>
    <row r="124" spans="1:11" ht="18" customHeight="1">
      <c r="B124" s="13"/>
      <c r="C124" s="14"/>
      <c r="D124" s="14"/>
      <c r="E124" s="14"/>
      <c r="F124" s="15"/>
      <c r="G124" s="18"/>
      <c r="H124" s="18"/>
      <c r="I124" s="12"/>
      <c r="J124" s="17"/>
    </row>
    <row r="125" spans="1:11" ht="18" customHeight="1">
      <c r="A125" s="2" t="s">
        <v>127</v>
      </c>
      <c r="B125" s="16" t="s">
        <v>131</v>
      </c>
    </row>
    <row r="126" spans="1:11" ht="18" customHeight="1">
      <c r="B126" s="124" t="s">
        <v>7</v>
      </c>
      <c r="C126" s="125"/>
      <c r="D126" s="125"/>
      <c r="E126" s="125"/>
      <c r="F126" s="125"/>
      <c r="G126" s="125"/>
      <c r="H126" s="125"/>
      <c r="I126" s="125"/>
      <c r="J126" s="97" t="s">
        <v>8</v>
      </c>
    </row>
    <row r="127" spans="1:11" ht="18" customHeight="1">
      <c r="B127" s="130" t="s">
        <v>9</v>
      </c>
      <c r="C127" s="131"/>
      <c r="D127" s="131"/>
      <c r="E127" s="132"/>
      <c r="F127" s="133" t="s">
        <v>6</v>
      </c>
      <c r="G127" s="119" t="s">
        <v>0</v>
      </c>
      <c r="H127" s="120"/>
      <c r="I127" s="123" t="s">
        <v>2</v>
      </c>
      <c r="J127" s="149" t="s">
        <v>3</v>
      </c>
    </row>
    <row r="128" spans="1:11" ht="18" customHeight="1">
      <c r="B128" s="25" t="s">
        <v>69</v>
      </c>
      <c r="C128" s="9" t="s">
        <v>70</v>
      </c>
      <c r="D128" s="9"/>
      <c r="E128" s="23"/>
      <c r="F128" s="134"/>
      <c r="G128" s="121"/>
      <c r="H128" s="122"/>
      <c r="I128" s="123"/>
      <c r="J128" s="150"/>
    </row>
    <row r="129" spans="2:10" ht="18" customHeight="1">
      <c r="B129" s="10">
        <v>4990</v>
      </c>
      <c r="C129" s="136" t="str">
        <f>_xlfn.XLOOKUP(B129,'H 10 aanwijzingen'!$G$19:$G$98,'H 10 aanwijzingen'!$H$19:$H$98,"",1)</f>
        <v>Overige kosten</v>
      </c>
      <c r="D129" s="137"/>
      <c r="E129" s="138"/>
      <c r="F129" s="11"/>
      <c r="G129" s="127" t="s">
        <v>222</v>
      </c>
      <c r="H129" s="127"/>
      <c r="I129" s="72">
        <v>275</v>
      </c>
      <c r="J129" s="73"/>
    </row>
    <row r="130" spans="2:10" ht="18" customHeight="1">
      <c r="B130" s="10">
        <v>675</v>
      </c>
      <c r="C130" s="136" t="str">
        <f>_xlfn.XLOOKUP(B130,'H 10 aanwijzingen'!$G$19:$G$98,'H 10 aanwijzingen'!$H$19:$H$98,"",1)</f>
        <v>Privé Marian Elsenaar</v>
      </c>
      <c r="D130" s="137"/>
      <c r="E130" s="138"/>
      <c r="F130" s="11"/>
      <c r="G130" s="126" t="s">
        <v>223</v>
      </c>
      <c r="H130" s="126"/>
      <c r="I130" s="71"/>
      <c r="J130" s="71">
        <v>275</v>
      </c>
    </row>
    <row r="131" spans="2:10" ht="18" customHeight="1">
      <c r="B131" s="10"/>
      <c r="C131" s="136" t="str">
        <f>_xlfn.XLOOKUP(B131,'H 10 aanwijzingen'!$G$19:$G$98,'H 10 aanwijzingen'!$H$19:$H$98,"",1)</f>
        <v/>
      </c>
      <c r="D131" s="137"/>
      <c r="E131" s="138"/>
      <c r="F131" s="11"/>
      <c r="G131" s="168"/>
      <c r="H131" s="169"/>
      <c r="I131" s="21"/>
      <c r="J131" s="22"/>
    </row>
  </sheetData>
  <mergeCells count="134">
    <mergeCell ref="G86:H86"/>
    <mergeCell ref="D101:E101"/>
    <mergeCell ref="H103:I103"/>
    <mergeCell ref="I127:I128"/>
    <mergeCell ref="J127:J128"/>
    <mergeCell ref="C129:E129"/>
    <mergeCell ref="C130:E130"/>
    <mergeCell ref="C131:E131"/>
    <mergeCell ref="G131:H131"/>
    <mergeCell ref="C120:E120"/>
    <mergeCell ref="C121:E121"/>
    <mergeCell ref="C122:E122"/>
    <mergeCell ref="C123:E123"/>
    <mergeCell ref="G123:H123"/>
    <mergeCell ref="B127:E127"/>
    <mergeCell ref="F127:F128"/>
    <mergeCell ref="G127:H128"/>
    <mergeCell ref="B126:I126"/>
    <mergeCell ref="G129:H129"/>
    <mergeCell ref="G130:H130"/>
    <mergeCell ref="G120:H120"/>
    <mergeCell ref="G121:H121"/>
    <mergeCell ref="G122:H122"/>
    <mergeCell ref="B117:E117"/>
    <mergeCell ref="F117:F118"/>
    <mergeCell ref="G117:H118"/>
    <mergeCell ref="I117:I118"/>
    <mergeCell ref="J117:J118"/>
    <mergeCell ref="C119:E119"/>
    <mergeCell ref="J81:J82"/>
    <mergeCell ref="C83:E83"/>
    <mergeCell ref="C84:E84"/>
    <mergeCell ref="C85:E85"/>
    <mergeCell ref="C86:E86"/>
    <mergeCell ref="C87:E87"/>
    <mergeCell ref="G87:H87"/>
    <mergeCell ref="G119:H119"/>
    <mergeCell ref="H104:I104"/>
    <mergeCell ref="H105:I105"/>
    <mergeCell ref="C109:E109"/>
    <mergeCell ref="C110:E110"/>
    <mergeCell ref="C112:E112"/>
    <mergeCell ref="B116:I116"/>
    <mergeCell ref="C111:E111"/>
    <mergeCell ref="G83:H83"/>
    <mergeCell ref="G84:H84"/>
    <mergeCell ref="G85:H85"/>
    <mergeCell ref="J54:J55"/>
    <mergeCell ref="C56:E56"/>
    <mergeCell ref="C57:E57"/>
    <mergeCell ref="C58:E58"/>
    <mergeCell ref="G58:H58"/>
    <mergeCell ref="C59:E59"/>
    <mergeCell ref="J29:J30"/>
    <mergeCell ref="C31:E31"/>
    <mergeCell ref="C32:E32"/>
    <mergeCell ref="C33:E33"/>
    <mergeCell ref="C34:E34"/>
    <mergeCell ref="C35:E35"/>
    <mergeCell ref="G35:H35"/>
    <mergeCell ref="E47:F47"/>
    <mergeCell ref="E48:F48"/>
    <mergeCell ref="E49:F49"/>
    <mergeCell ref="B53:I53"/>
    <mergeCell ref="B54:E54"/>
    <mergeCell ref="F54:F55"/>
    <mergeCell ref="G54:H55"/>
    <mergeCell ref="I54:I55"/>
    <mergeCell ref="G32:H32"/>
    <mergeCell ref="G33:H33"/>
    <mergeCell ref="G34:H34"/>
    <mergeCell ref="J17:J18"/>
    <mergeCell ref="C19:E19"/>
    <mergeCell ref="C20:E20"/>
    <mergeCell ref="C21:E21"/>
    <mergeCell ref="C22:E22"/>
    <mergeCell ref="C23:E23"/>
    <mergeCell ref="G23:H23"/>
    <mergeCell ref="J7:J8"/>
    <mergeCell ref="C9:E9"/>
    <mergeCell ref="C10:E10"/>
    <mergeCell ref="C12:E12"/>
    <mergeCell ref="C13:E13"/>
    <mergeCell ref="C11:E11"/>
    <mergeCell ref="G11:H11"/>
    <mergeCell ref="B7:E7"/>
    <mergeCell ref="F7:F8"/>
    <mergeCell ref="G7:H8"/>
    <mergeCell ref="I7:I8"/>
    <mergeCell ref="B17:E17"/>
    <mergeCell ref="G13:H13"/>
    <mergeCell ref="B16:I16"/>
    <mergeCell ref="G19:H19"/>
    <mergeCell ref="G20:H20"/>
    <mergeCell ref="F17:F18"/>
    <mergeCell ref="B80:I80"/>
    <mergeCell ref="G81:H82"/>
    <mergeCell ref="I81:I82"/>
    <mergeCell ref="G56:H56"/>
    <mergeCell ref="G57:H57"/>
    <mergeCell ref="G59:H59"/>
    <mergeCell ref="G60:H60"/>
    <mergeCell ref="C60:E60"/>
    <mergeCell ref="F64:G64"/>
    <mergeCell ref="C72:E72"/>
    <mergeCell ref="C73:E73"/>
    <mergeCell ref="C74:E74"/>
    <mergeCell ref="C75:E75"/>
    <mergeCell ref="B81:E81"/>
    <mergeCell ref="F81:F82"/>
    <mergeCell ref="C66:E66"/>
    <mergeCell ref="C67:E67"/>
    <mergeCell ref="C68:E68"/>
    <mergeCell ref="C69:E69"/>
    <mergeCell ref="C70:E70"/>
    <mergeCell ref="C64:E64"/>
    <mergeCell ref="C71:E71"/>
    <mergeCell ref="G17:H18"/>
    <mergeCell ref="I17:I18"/>
    <mergeCell ref="B6:I6"/>
    <mergeCell ref="G9:H9"/>
    <mergeCell ref="G10:H10"/>
    <mergeCell ref="G12:H12"/>
    <mergeCell ref="E41:F41"/>
    <mergeCell ref="E42:F42"/>
    <mergeCell ref="E46:F46"/>
    <mergeCell ref="G21:H21"/>
    <mergeCell ref="G22:H22"/>
    <mergeCell ref="B28:I28"/>
    <mergeCell ref="G31:H31"/>
    <mergeCell ref="B29:E29"/>
    <mergeCell ref="F29:F30"/>
    <mergeCell ref="G29:H30"/>
    <mergeCell ref="I29:I30"/>
  </mergeCells>
  <pageMargins left="0.7" right="0.7" top="0.75" bottom="0.75" header="0.3" footer="0.3"/>
  <pageSetup paperSize="9" orientation="portrait" horizontalDpi="0" verticalDpi="0" r:id="rId1"/>
  <ignoredErrors>
    <ignoredError sqref="C47:C48 F104 B111" numberStoredAsText="1"/>
    <ignoredError sqref="F73:G73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7B6D8-6623-4636-8628-1B08451F9CAC}">
  <dimension ref="A1:J161"/>
  <sheetViews>
    <sheetView showGridLines="0" tabSelected="1" topLeftCell="A109" workbookViewId="0">
      <selection activeCell="J72" sqref="J72"/>
    </sheetView>
  </sheetViews>
  <sheetFormatPr defaultColWidth="8.86328125" defaultRowHeight="15"/>
  <cols>
    <col min="1" max="1" width="2.86328125" style="2" customWidth="1"/>
    <col min="2" max="2" width="14.265625" style="1" customWidth="1"/>
    <col min="3" max="3" width="13.265625" style="1" customWidth="1"/>
    <col min="4" max="4" width="11.265625" style="1" customWidth="1"/>
    <col min="5" max="5" width="10" style="1" customWidth="1"/>
    <col min="6" max="6" width="13" style="1" customWidth="1"/>
    <col min="7" max="7" width="14.59765625" style="1" customWidth="1"/>
    <col min="8" max="8" width="13.265625" style="1" customWidth="1"/>
    <col min="9" max="9" width="14" style="1" customWidth="1"/>
    <col min="10" max="10" width="14.3984375" style="1" customWidth="1"/>
    <col min="11" max="11" width="10.265625" style="1" customWidth="1"/>
    <col min="12" max="12" width="6.59765625" style="1" customWidth="1"/>
    <col min="13" max="13" width="2.3984375" style="1" customWidth="1"/>
    <col min="14" max="16384" width="8.86328125" style="1"/>
  </cols>
  <sheetData>
    <row r="1" spans="1:7">
      <c r="B1" s="20" t="s">
        <v>203</v>
      </c>
      <c r="D1" s="20" t="s">
        <v>155</v>
      </c>
      <c r="E1" s="20"/>
    </row>
    <row r="2" spans="1:7">
      <c r="B2" s="20"/>
      <c r="D2" s="20"/>
      <c r="E2" s="20"/>
    </row>
    <row r="3" spans="1:7">
      <c r="B3" s="20"/>
      <c r="D3" s="20"/>
      <c r="E3" s="20"/>
    </row>
    <row r="4" spans="1:7">
      <c r="B4" s="20" t="s">
        <v>156</v>
      </c>
    </row>
    <row r="5" spans="1:7">
      <c r="A5" s="2" t="s">
        <v>4</v>
      </c>
      <c r="B5" s="1" t="s">
        <v>270</v>
      </c>
    </row>
    <row r="6" spans="1:7" ht="18" customHeight="1">
      <c r="B6" s="1" t="s">
        <v>271</v>
      </c>
      <c r="E6" s="84"/>
      <c r="G6" s="57">
        <v>85000</v>
      </c>
    </row>
    <row r="7" spans="1:7" ht="18" customHeight="1">
      <c r="B7" s="1" t="s">
        <v>224</v>
      </c>
      <c r="D7" s="1" t="s">
        <v>225</v>
      </c>
      <c r="E7" s="84"/>
      <c r="F7" s="57">
        <f>0.04*200000</f>
        <v>8000</v>
      </c>
    </row>
    <row r="8" spans="1:7" ht="18" customHeight="1">
      <c r="B8" s="1" t="s">
        <v>226</v>
      </c>
      <c r="D8" s="1" t="str">
        <f>D7</f>
        <v>4% x € 200.000</v>
      </c>
      <c r="E8" s="84"/>
      <c r="F8" s="88">
        <v>8000</v>
      </c>
      <c r="G8" s="57"/>
    </row>
    <row r="9" spans="1:7" ht="18" customHeight="1">
      <c r="E9" s="84"/>
      <c r="F9" s="57"/>
      <c r="G9" s="88">
        <f>SUM(F7:F8)</f>
        <v>16000</v>
      </c>
    </row>
    <row r="10" spans="1:7" ht="18" customHeight="1">
      <c r="E10" s="84"/>
      <c r="F10" s="57"/>
      <c r="G10" s="57">
        <f>G6-G9</f>
        <v>69000</v>
      </c>
    </row>
    <row r="11" spans="1:7" ht="18" customHeight="1">
      <c r="B11" s="1" t="s">
        <v>227</v>
      </c>
      <c r="E11" s="84"/>
      <c r="F11" s="57">
        <v>40000</v>
      </c>
      <c r="G11" s="57"/>
    </row>
    <row r="12" spans="1:7" ht="18" customHeight="1">
      <c r="B12" s="1" t="s">
        <v>228</v>
      </c>
      <c r="F12" s="88">
        <v>40000</v>
      </c>
      <c r="G12" s="57"/>
    </row>
    <row r="13" spans="1:7" ht="18" customHeight="1">
      <c r="G13" s="88">
        <f>SUM(F11:F12)</f>
        <v>80000</v>
      </c>
    </row>
    <row r="14" spans="1:7" ht="18" customHeight="1">
      <c r="G14" s="57">
        <f>G10-G13</f>
        <v>-11000</v>
      </c>
    </row>
    <row r="15" spans="1:7" ht="18" customHeight="1">
      <c r="B15" s="1" t="s">
        <v>229</v>
      </c>
      <c r="D15" s="1" t="s">
        <v>230</v>
      </c>
      <c r="F15" s="57">
        <f>G14/2</f>
        <v>-5500</v>
      </c>
    </row>
    <row r="16" spans="1:7" ht="18" customHeight="1">
      <c r="B16" s="1" t="s">
        <v>231</v>
      </c>
      <c r="D16" s="1" t="s">
        <v>230</v>
      </c>
      <c r="F16" s="57">
        <f>F15</f>
        <v>-5500</v>
      </c>
    </row>
    <row r="17" spans="1:10" ht="18" customHeight="1"/>
    <row r="18" spans="1:10" ht="18" customHeight="1">
      <c r="B18" s="1" t="s">
        <v>229</v>
      </c>
      <c r="D18" s="57">
        <f>F7+F11+F15</f>
        <v>42500</v>
      </c>
    </row>
    <row r="19" spans="1:10" ht="18" customHeight="1">
      <c r="B19" s="1" t="s">
        <v>231</v>
      </c>
      <c r="D19" s="57">
        <f>F8+F12+F16</f>
        <v>42500</v>
      </c>
    </row>
    <row r="22" spans="1:10" ht="18" customHeight="1">
      <c r="A22" s="2" t="s">
        <v>5</v>
      </c>
      <c r="B22" s="1" t="s">
        <v>131</v>
      </c>
    </row>
    <row r="23" spans="1:10" ht="18" customHeight="1">
      <c r="B23" s="124" t="s">
        <v>7</v>
      </c>
      <c r="C23" s="125"/>
      <c r="D23" s="125"/>
      <c r="E23" s="125"/>
      <c r="F23" s="125"/>
      <c r="G23" s="125"/>
      <c r="H23" s="125"/>
      <c r="I23" s="125"/>
      <c r="J23" s="97" t="s">
        <v>8</v>
      </c>
    </row>
    <row r="24" spans="1:10" ht="18" customHeight="1">
      <c r="B24" s="134" t="s">
        <v>9</v>
      </c>
      <c r="C24" s="152"/>
      <c r="D24" s="152"/>
      <c r="E24" s="153"/>
      <c r="F24" s="154" t="s">
        <v>6</v>
      </c>
      <c r="G24" s="121" t="s">
        <v>0</v>
      </c>
      <c r="H24" s="122"/>
      <c r="I24" s="150" t="s">
        <v>2</v>
      </c>
      <c r="J24" s="151" t="s">
        <v>3</v>
      </c>
    </row>
    <row r="25" spans="1:10" ht="18" customHeight="1">
      <c r="B25" s="25" t="s">
        <v>69</v>
      </c>
      <c r="C25" s="9" t="s">
        <v>70</v>
      </c>
      <c r="D25" s="9"/>
      <c r="E25" s="23"/>
      <c r="F25" s="134"/>
      <c r="G25" s="121"/>
      <c r="H25" s="122"/>
      <c r="I25" s="123"/>
      <c r="J25" s="150"/>
    </row>
    <row r="26" spans="1:10" ht="18" customHeight="1">
      <c r="B26" s="10">
        <v>695</v>
      </c>
      <c r="C26" s="136" t="str">
        <f>_xlfn.XLOOKUP(B26,'H 10 aanwijzingen'!$C$19:$C$101,'H 10 aanwijzingen'!$D$19:$D$101,"",1)</f>
        <v>Resultaat boekjaar</v>
      </c>
      <c r="D26" s="137"/>
      <c r="E26" s="138"/>
      <c r="F26" s="11"/>
      <c r="G26" s="170">
        <v>2024</v>
      </c>
      <c r="H26" s="170"/>
      <c r="I26" s="70">
        <v>85000</v>
      </c>
      <c r="J26" s="71"/>
    </row>
    <row r="27" spans="1:10" ht="18" customHeight="1">
      <c r="B27" s="10">
        <v>675</v>
      </c>
      <c r="C27" s="136" t="str">
        <f>_xlfn.XLOOKUP(B27,'H 10 aanwijzingen'!$C$19:$C$101,'H 10 aanwijzingen'!$D$19:$D$101,"",1)</f>
        <v>Privé Mehmet Kaya</v>
      </c>
      <c r="D27" s="137"/>
      <c r="E27" s="138"/>
      <c r="F27" s="11"/>
      <c r="G27" s="170" t="s">
        <v>272</v>
      </c>
      <c r="H27" s="170"/>
      <c r="I27" s="71"/>
      <c r="J27" s="71">
        <v>42500</v>
      </c>
    </row>
    <row r="28" spans="1:10" ht="18" customHeight="1">
      <c r="B28" s="10">
        <v>685</v>
      </c>
      <c r="C28" s="136" t="str">
        <f>_xlfn.XLOOKUP(B28,'H 10 aanwijzingen'!$C$19:$C$101,'H 10 aanwijzingen'!$D$19:$D$101,"",1)</f>
        <v>Privé Yasim Ahmet</v>
      </c>
      <c r="D28" s="137"/>
      <c r="E28" s="138"/>
      <c r="F28" s="11"/>
      <c r="G28" s="162" t="str">
        <f>G27</f>
        <v>winst 2024</v>
      </c>
      <c r="H28" s="164"/>
      <c r="I28" s="74"/>
      <c r="J28" s="70">
        <v>42500</v>
      </c>
    </row>
    <row r="29" spans="1:10" ht="18" customHeight="1">
      <c r="B29" s="10"/>
      <c r="C29" s="136" t="str">
        <f>_xlfn.XLOOKUP(B29,'H 10 aanwijzingen'!$C$19:$C$101,'H 10 aanwijzingen'!$D$19:$D$101,"",1)</f>
        <v/>
      </c>
      <c r="D29" s="137"/>
      <c r="E29" s="138"/>
      <c r="F29" s="11"/>
      <c r="G29" s="135"/>
      <c r="H29" s="135"/>
      <c r="I29" s="21"/>
      <c r="J29" s="22"/>
    </row>
    <row r="30" spans="1:10" ht="18" customHeight="1">
      <c r="B30" s="10"/>
      <c r="C30" s="136" t="str">
        <f>_xlfn.XLOOKUP(B30,'H 10 aanwijzingen'!$C$19:$C$101,'H 10 aanwijzingen'!$D$19:$D$101,"",1)</f>
        <v/>
      </c>
      <c r="D30" s="137"/>
      <c r="E30" s="138"/>
      <c r="F30" s="11"/>
      <c r="G30" s="135"/>
      <c r="H30" s="135"/>
      <c r="I30" s="21"/>
      <c r="J30" s="22"/>
    </row>
    <row r="31" spans="1:10" ht="18" customHeight="1">
      <c r="B31" s="13"/>
      <c r="C31" s="14"/>
      <c r="D31" s="14"/>
      <c r="E31" s="14"/>
      <c r="F31" s="15"/>
      <c r="G31" s="18"/>
      <c r="H31" s="18"/>
      <c r="I31" s="12"/>
      <c r="J31" s="17"/>
    </row>
    <row r="32" spans="1:10" ht="18" customHeight="1">
      <c r="B32" s="13"/>
      <c r="C32" s="14"/>
      <c r="D32" s="14"/>
      <c r="E32" s="14"/>
      <c r="F32" s="15"/>
      <c r="G32" s="18"/>
      <c r="H32" s="18"/>
      <c r="I32" s="12"/>
      <c r="J32" s="17"/>
    </row>
    <row r="33" spans="1:10" ht="18" customHeight="1">
      <c r="B33" s="20" t="s">
        <v>157</v>
      </c>
    </row>
    <row r="34" spans="1:10" ht="18" customHeight="1">
      <c r="A34" s="2" t="s">
        <v>4</v>
      </c>
      <c r="B34" s="1" t="s">
        <v>273</v>
      </c>
    </row>
    <row r="35" spans="1:10" ht="18" customHeight="1">
      <c r="B35" s="1" t="s">
        <v>271</v>
      </c>
      <c r="E35" s="84"/>
      <c r="G35" s="57">
        <v>45000</v>
      </c>
    </row>
    <row r="36" spans="1:10" ht="18" customHeight="1">
      <c r="B36" s="1" t="s">
        <v>233</v>
      </c>
      <c r="D36" s="1" t="s">
        <v>234</v>
      </c>
      <c r="E36" s="84"/>
      <c r="F36" s="57">
        <v>4000</v>
      </c>
    </row>
    <row r="37" spans="1:10" ht="18" customHeight="1">
      <c r="B37" s="1" t="s">
        <v>235</v>
      </c>
      <c r="D37" s="1" t="str">
        <f>D36</f>
        <v>4% x € 100.000</v>
      </c>
      <c r="E37" s="84"/>
      <c r="F37" s="88">
        <v>4000</v>
      </c>
      <c r="G37" s="57"/>
    </row>
    <row r="38" spans="1:10" ht="18" customHeight="1">
      <c r="E38" s="84"/>
      <c r="F38" s="57"/>
      <c r="G38" s="88">
        <f>SUM(F36:F37)</f>
        <v>8000</v>
      </c>
    </row>
    <row r="39" spans="1:10" ht="18" customHeight="1">
      <c r="E39" s="84"/>
      <c r="F39" s="57"/>
      <c r="G39" s="57">
        <f>G35-G38</f>
        <v>37000</v>
      </c>
    </row>
    <row r="40" spans="1:10" ht="18" customHeight="1">
      <c r="B40" s="1" t="s">
        <v>236</v>
      </c>
      <c r="D40" s="1" t="s">
        <v>237</v>
      </c>
      <c r="F40" s="57">
        <v>14800</v>
      </c>
    </row>
    <row r="41" spans="1:10" ht="18" customHeight="1">
      <c r="B41" s="1" t="s">
        <v>238</v>
      </c>
      <c r="D41" s="1" t="s">
        <v>239</v>
      </c>
      <c r="F41" s="57">
        <v>22200</v>
      </c>
    </row>
    <row r="42" spans="1:10" ht="18" customHeight="1"/>
    <row r="43" spans="1:10" ht="18" customHeight="1">
      <c r="B43" s="1" t="s">
        <v>236</v>
      </c>
      <c r="D43" s="57">
        <f>F36+F40</f>
        <v>18800</v>
      </c>
    </row>
    <row r="44" spans="1:10" ht="18" customHeight="1">
      <c r="B44" s="1" t="s">
        <v>238</v>
      </c>
      <c r="D44" s="57">
        <f>F37+F41</f>
        <v>26200</v>
      </c>
    </row>
    <row r="45" spans="1:10" ht="18" customHeight="1"/>
    <row r="46" spans="1:10" ht="18" customHeight="1">
      <c r="A46" s="2" t="s">
        <v>5</v>
      </c>
      <c r="B46" s="1" t="s">
        <v>131</v>
      </c>
    </row>
    <row r="47" spans="1:10" ht="18" customHeight="1">
      <c r="B47" s="124" t="s">
        <v>7</v>
      </c>
      <c r="C47" s="125"/>
      <c r="D47" s="125"/>
      <c r="E47" s="125"/>
      <c r="F47" s="125"/>
      <c r="G47" s="125"/>
      <c r="H47" s="125"/>
      <c r="I47" s="125"/>
      <c r="J47" s="97" t="s">
        <v>8</v>
      </c>
    </row>
    <row r="48" spans="1:10" ht="18" customHeight="1">
      <c r="B48" s="130" t="s">
        <v>9</v>
      </c>
      <c r="C48" s="131"/>
      <c r="D48" s="131"/>
      <c r="E48" s="132"/>
      <c r="F48" s="133" t="s">
        <v>6</v>
      </c>
      <c r="G48" s="119" t="s">
        <v>0</v>
      </c>
      <c r="H48" s="120"/>
      <c r="I48" s="123" t="s">
        <v>2</v>
      </c>
      <c r="J48" s="149" t="s">
        <v>3</v>
      </c>
    </row>
    <row r="49" spans="1:10" ht="18" customHeight="1">
      <c r="B49" s="25" t="s">
        <v>69</v>
      </c>
      <c r="C49" s="9" t="s">
        <v>70</v>
      </c>
      <c r="D49" s="9"/>
      <c r="E49" s="23"/>
      <c r="F49" s="134"/>
      <c r="G49" s="121"/>
      <c r="H49" s="122"/>
      <c r="I49" s="123"/>
      <c r="J49" s="150"/>
    </row>
    <row r="50" spans="1:10" ht="18" customHeight="1">
      <c r="B50" s="10">
        <v>695</v>
      </c>
      <c r="C50" s="136" t="str">
        <f>_xlfn.XLOOKUP(B50,'H 10 aanwijzingen'!$E$19:$E$101,'H 10 aanwijzingen'!$F$19:$F$101,"",1)</f>
        <v>Resultaat boekjaar</v>
      </c>
      <c r="D50" s="137"/>
      <c r="E50" s="138"/>
      <c r="F50" s="11"/>
      <c r="G50" s="170">
        <v>2024</v>
      </c>
      <c r="H50" s="170"/>
      <c r="I50" s="70">
        <v>45000</v>
      </c>
      <c r="J50" s="71"/>
    </row>
    <row r="51" spans="1:10" ht="18" customHeight="1">
      <c r="B51" s="10">
        <v>675</v>
      </c>
      <c r="C51" s="136" t="str">
        <f>_xlfn.XLOOKUP(B51,'H 10 aanwijzingen'!$E$19:$E$101,'H 10 aanwijzingen'!$F$19:$F$101,"",1)</f>
        <v>Privé Nienke Balk</v>
      </c>
      <c r="D51" s="137"/>
      <c r="E51" s="138"/>
      <c r="F51" s="11"/>
      <c r="G51" s="170" t="s">
        <v>272</v>
      </c>
      <c r="H51" s="170"/>
      <c r="I51" s="71"/>
      <c r="J51" s="71">
        <v>18800</v>
      </c>
    </row>
    <row r="52" spans="1:10" ht="18" customHeight="1">
      <c r="B52" s="10">
        <v>685</v>
      </c>
      <c r="C52" s="136" t="str">
        <f>_xlfn.XLOOKUP(B52,'H 10 aanwijzingen'!$E$19:$E$101,'H 10 aanwijzingen'!$F$19:$F$101,"",1)</f>
        <v>Privé Joost Koopman</v>
      </c>
      <c r="D52" s="137"/>
      <c r="E52" s="138"/>
      <c r="F52" s="11"/>
      <c r="G52" s="162" t="str">
        <f>G51</f>
        <v>winst 2024</v>
      </c>
      <c r="H52" s="164"/>
      <c r="I52" s="74"/>
      <c r="J52" s="70">
        <v>26200</v>
      </c>
    </row>
    <row r="53" spans="1:10" ht="18" customHeight="1">
      <c r="B53" s="10"/>
      <c r="C53" s="136" t="str">
        <f>_xlfn.XLOOKUP(B53,'H 10 aanwijzingen'!$E$19:$E$101,'H 10 aanwijzingen'!$F$19:$F$101,"",1)</f>
        <v/>
      </c>
      <c r="D53" s="137"/>
      <c r="E53" s="138"/>
      <c r="F53" s="11"/>
      <c r="G53" s="135"/>
      <c r="H53" s="135"/>
      <c r="I53" s="21"/>
      <c r="J53" s="22"/>
    </row>
    <row r="54" spans="1:10" ht="18" customHeight="1">
      <c r="B54" s="13"/>
      <c r="C54" s="14"/>
      <c r="D54" s="14"/>
      <c r="E54" s="14"/>
      <c r="F54" s="15"/>
      <c r="G54" s="18"/>
      <c r="H54" s="18"/>
      <c r="I54" s="12"/>
      <c r="J54" s="17"/>
    </row>
    <row r="55" spans="1:10" ht="18" customHeight="1">
      <c r="A55" s="2" t="s">
        <v>125</v>
      </c>
      <c r="B55" s="1" t="s">
        <v>277</v>
      </c>
    </row>
    <row r="56" spans="1:10" ht="18" customHeight="1">
      <c r="B56" s="178" t="s">
        <v>278</v>
      </c>
      <c r="C56" s="179"/>
      <c r="D56" s="179"/>
      <c r="E56" s="179"/>
      <c r="F56" s="179"/>
      <c r="G56" s="113" t="s">
        <v>139</v>
      </c>
    </row>
    <row r="57" spans="1:10" ht="18" customHeight="1">
      <c r="B57" s="115" t="s">
        <v>279</v>
      </c>
      <c r="C57" s="175" t="s">
        <v>280</v>
      </c>
      <c r="D57" s="176"/>
      <c r="E57" s="177"/>
      <c r="F57" s="116" t="s">
        <v>2</v>
      </c>
      <c r="G57" s="116" t="s">
        <v>3</v>
      </c>
    </row>
    <row r="58" spans="1:10" ht="18" customHeight="1">
      <c r="B58" s="89" t="s">
        <v>158</v>
      </c>
      <c r="C58" s="155" t="s">
        <v>148</v>
      </c>
      <c r="D58" s="155"/>
      <c r="E58" s="174"/>
      <c r="F58" s="91">
        <v>50000</v>
      </c>
      <c r="G58" s="92"/>
    </row>
    <row r="59" spans="1:10" ht="18" customHeight="1">
      <c r="B59" s="89" t="s">
        <v>159</v>
      </c>
      <c r="C59" s="155" t="s">
        <v>147</v>
      </c>
      <c r="D59" s="155"/>
      <c r="E59" s="174"/>
      <c r="F59" s="92"/>
      <c r="G59" s="91">
        <v>150000</v>
      </c>
    </row>
    <row r="60" spans="1:10" ht="18" customHeight="1">
      <c r="B60" s="89" t="s">
        <v>160</v>
      </c>
      <c r="C60" s="155" t="s">
        <v>149</v>
      </c>
      <c r="D60" s="155"/>
      <c r="E60" s="174"/>
      <c r="F60" s="92"/>
      <c r="G60" s="91">
        <v>100000</v>
      </c>
    </row>
    <row r="61" spans="1:10" ht="18" customHeight="1">
      <c r="B61" s="89" t="s">
        <v>182</v>
      </c>
      <c r="C61" s="155" t="s">
        <v>162</v>
      </c>
      <c r="D61" s="155"/>
      <c r="E61" s="174"/>
      <c r="F61" s="93">
        <v>1200</v>
      </c>
      <c r="G61" s="93"/>
    </row>
    <row r="62" spans="1:10" ht="18" customHeight="1">
      <c r="B62" s="89" t="s">
        <v>161</v>
      </c>
      <c r="C62" s="155" t="s">
        <v>164</v>
      </c>
      <c r="D62" s="155"/>
      <c r="E62" s="174"/>
      <c r="F62" s="93"/>
      <c r="G62" s="93">
        <v>6200</v>
      </c>
    </row>
    <row r="63" spans="1:10" ht="18" customHeight="1">
      <c r="B63" s="89" t="s">
        <v>163</v>
      </c>
      <c r="C63" s="155" t="s">
        <v>77</v>
      </c>
      <c r="D63" s="155"/>
      <c r="E63" s="174"/>
      <c r="F63" s="90"/>
      <c r="G63" s="90"/>
    </row>
    <row r="66" spans="1:7">
      <c r="B66" s="20" t="s">
        <v>165</v>
      </c>
    </row>
    <row r="67" spans="1:7">
      <c r="A67" s="2" t="s">
        <v>4</v>
      </c>
      <c r="B67" s="2" t="s">
        <v>274</v>
      </c>
    </row>
    <row r="68" spans="1:7">
      <c r="B68" s="62">
        <v>4000</v>
      </c>
      <c r="C68" s="60" t="s">
        <v>36</v>
      </c>
      <c r="F68" s="188">
        <v>263000</v>
      </c>
      <c r="G68" s="189"/>
    </row>
    <row r="69" spans="1:7">
      <c r="B69" s="62">
        <v>4050</v>
      </c>
      <c r="C69" s="60" t="s">
        <v>37</v>
      </c>
      <c r="F69" s="188">
        <v>85050</v>
      </c>
      <c r="G69" s="189"/>
    </row>
    <row r="70" spans="1:7">
      <c r="B70" s="62">
        <v>4100</v>
      </c>
      <c r="C70" s="60" t="s">
        <v>38</v>
      </c>
      <c r="F70" s="188">
        <v>72375</v>
      </c>
      <c r="G70" s="189"/>
    </row>
    <row r="71" spans="1:7">
      <c r="B71" s="62">
        <v>4250</v>
      </c>
      <c r="C71" s="60" t="s">
        <v>41</v>
      </c>
      <c r="F71" s="188">
        <v>27500</v>
      </c>
      <c r="G71" s="189"/>
    </row>
    <row r="72" spans="1:7">
      <c r="B72" s="62">
        <v>4500</v>
      </c>
      <c r="C72" s="60" t="s">
        <v>179</v>
      </c>
      <c r="F72" s="188">
        <v>33950</v>
      </c>
      <c r="G72" s="189"/>
    </row>
    <row r="73" spans="1:7">
      <c r="B73" s="62">
        <v>4700</v>
      </c>
      <c r="C73" s="60" t="s">
        <v>56</v>
      </c>
      <c r="F73" s="188">
        <v>43695</v>
      </c>
      <c r="G73" s="189"/>
    </row>
    <row r="74" spans="1:7">
      <c r="B74" s="62">
        <v>4990</v>
      </c>
      <c r="C74" s="60" t="s">
        <v>49</v>
      </c>
      <c r="F74" s="188">
        <v>69870</v>
      </c>
      <c r="G74" s="189"/>
    </row>
    <row r="75" spans="1:7">
      <c r="B75" s="62">
        <v>7000</v>
      </c>
      <c r="C75" s="60" t="s">
        <v>50</v>
      </c>
      <c r="F75" s="188">
        <v>8845000</v>
      </c>
      <c r="G75" s="189"/>
    </row>
    <row r="76" spans="1:7">
      <c r="B76" s="62">
        <v>8500</v>
      </c>
      <c r="C76" s="60" t="s">
        <v>180</v>
      </c>
      <c r="F76" s="189"/>
      <c r="G76" s="188">
        <v>9707349</v>
      </c>
    </row>
    <row r="77" spans="1:7">
      <c r="B77" s="62">
        <v>9100</v>
      </c>
      <c r="C77" s="60" t="s">
        <v>55</v>
      </c>
      <c r="F77" s="188">
        <v>18635</v>
      </c>
      <c r="G77" s="189"/>
    </row>
    <row r="78" spans="1:7">
      <c r="B78" s="62">
        <v>9600</v>
      </c>
      <c r="C78" s="60" t="s">
        <v>71</v>
      </c>
      <c r="F78" s="188">
        <v>3274</v>
      </c>
      <c r="G78" s="188"/>
    </row>
    <row r="79" spans="1:7">
      <c r="B79" s="62"/>
      <c r="C79" s="60" t="s">
        <v>294</v>
      </c>
      <c r="F79" s="190">
        <v>245000</v>
      </c>
      <c r="G79" s="190"/>
    </row>
    <row r="80" spans="1:7">
      <c r="C80" s="2"/>
      <c r="F80" s="188">
        <f>SUM(F68:F79)</f>
        <v>9707349</v>
      </c>
      <c r="G80" s="188">
        <f>SUM(G68:G78)</f>
        <v>9707349</v>
      </c>
    </row>
    <row r="81" spans="1:8">
      <c r="C81" s="2"/>
      <c r="F81" s="188"/>
      <c r="G81" s="188"/>
    </row>
    <row r="82" spans="1:8">
      <c r="C82" s="2"/>
      <c r="F82" s="188"/>
      <c r="G82" s="188"/>
    </row>
    <row r="83" spans="1:8">
      <c r="C83" s="2"/>
      <c r="F83" s="188"/>
      <c r="G83" s="188"/>
    </row>
    <row r="84" spans="1:8">
      <c r="C84" s="2"/>
      <c r="F84" s="188"/>
      <c r="G84" s="188"/>
    </row>
    <row r="85" spans="1:8">
      <c r="C85" s="2"/>
      <c r="F85" s="188"/>
      <c r="G85" s="188"/>
    </row>
    <row r="86" spans="1:8">
      <c r="C86" s="2"/>
      <c r="E86" s="61"/>
      <c r="F86" s="61"/>
      <c r="G86" s="63"/>
      <c r="H86" s="63"/>
    </row>
    <row r="87" spans="1:8">
      <c r="A87" s="2" t="s">
        <v>5</v>
      </c>
      <c r="B87" s="2" t="s">
        <v>275</v>
      </c>
    </row>
    <row r="88" spans="1:8" ht="18" customHeight="1">
      <c r="B88" s="1" t="s">
        <v>271</v>
      </c>
      <c r="E88" s="84"/>
      <c r="G88" s="57">
        <v>245000</v>
      </c>
    </row>
    <row r="89" spans="1:8" ht="18" customHeight="1">
      <c r="B89" s="1" t="s">
        <v>240</v>
      </c>
      <c r="D89" s="1" t="s">
        <v>241</v>
      </c>
      <c r="E89" s="84"/>
      <c r="F89" s="57">
        <v>9000</v>
      </c>
    </row>
    <row r="90" spans="1:8" ht="18" customHeight="1">
      <c r="B90" s="1" t="s">
        <v>242</v>
      </c>
      <c r="D90" s="1" t="s">
        <v>243</v>
      </c>
      <c r="E90" s="84"/>
      <c r="F90" s="88">
        <v>15000</v>
      </c>
      <c r="G90" s="57"/>
    </row>
    <row r="91" spans="1:8" ht="18" customHeight="1">
      <c r="E91" s="84"/>
      <c r="F91" s="57"/>
      <c r="G91" s="88">
        <f>SUM(F89:F90)</f>
        <v>24000</v>
      </c>
    </row>
    <row r="92" spans="1:8" ht="18" customHeight="1">
      <c r="E92" s="84"/>
      <c r="F92" s="57"/>
      <c r="G92" s="57">
        <f>G88-G91</f>
        <v>221000</v>
      </c>
    </row>
    <row r="93" spans="1:8" ht="18" customHeight="1">
      <c r="B93" s="1" t="s">
        <v>244</v>
      </c>
      <c r="D93" s="1" t="s">
        <v>245</v>
      </c>
      <c r="F93" s="57">
        <v>100000</v>
      </c>
    </row>
    <row r="94" spans="1:8" ht="18" customHeight="1">
      <c r="B94" s="1" t="s">
        <v>246</v>
      </c>
      <c r="F94" s="57">
        <v>100000</v>
      </c>
    </row>
    <row r="95" spans="1:8" ht="18" customHeight="1">
      <c r="G95" s="88">
        <f>SUM(F93:F94)</f>
        <v>200000</v>
      </c>
    </row>
    <row r="96" spans="1:8" ht="18" customHeight="1">
      <c r="D96" s="57"/>
      <c r="G96" s="57">
        <f>G92-G95</f>
        <v>21000</v>
      </c>
    </row>
    <row r="97" spans="1:10" ht="18" customHeight="1">
      <c r="B97" s="1" t="s">
        <v>244</v>
      </c>
      <c r="D97" s="57" t="s">
        <v>247</v>
      </c>
      <c r="F97" s="57">
        <f>0.5*G96</f>
        <v>10500</v>
      </c>
    </row>
    <row r="98" spans="1:10" ht="18" customHeight="1">
      <c r="B98" s="1" t="s">
        <v>246</v>
      </c>
      <c r="D98" s="57"/>
      <c r="F98" s="57">
        <f>0.5*G96</f>
        <v>10500</v>
      </c>
    </row>
    <row r="99" spans="1:10" ht="18" customHeight="1"/>
    <row r="100" spans="1:10" ht="18" customHeight="1">
      <c r="B100" s="1" t="s">
        <v>244</v>
      </c>
      <c r="C100" s="57">
        <f>F89+F93+F97</f>
        <v>119500</v>
      </c>
    </row>
    <row r="101" spans="1:10">
      <c r="B101" s="1" t="s">
        <v>246</v>
      </c>
      <c r="C101" s="57">
        <f>F90+F94+F98</f>
        <v>125500</v>
      </c>
    </row>
    <row r="103" spans="1:10">
      <c r="A103" s="2" t="s">
        <v>125</v>
      </c>
      <c r="B103" s="1" t="s">
        <v>188</v>
      </c>
    </row>
    <row r="104" spans="1:10">
      <c r="B104" s="124" t="s">
        <v>7</v>
      </c>
      <c r="C104" s="125"/>
      <c r="D104" s="125"/>
      <c r="E104" s="125"/>
      <c r="F104" s="125"/>
      <c r="G104" s="125"/>
      <c r="H104" s="125"/>
      <c r="I104" s="125"/>
      <c r="J104" s="97" t="s">
        <v>8</v>
      </c>
    </row>
    <row r="105" spans="1:10">
      <c r="B105" s="130" t="s">
        <v>9</v>
      </c>
      <c r="C105" s="131"/>
      <c r="D105" s="131"/>
      <c r="E105" s="132"/>
      <c r="F105" s="133" t="s">
        <v>6</v>
      </c>
      <c r="G105" s="119" t="s">
        <v>0</v>
      </c>
      <c r="H105" s="120"/>
      <c r="I105" s="123" t="s">
        <v>2</v>
      </c>
      <c r="J105" s="149" t="s">
        <v>3</v>
      </c>
    </row>
    <row r="106" spans="1:10" ht="18" customHeight="1">
      <c r="B106" s="25" t="s">
        <v>69</v>
      </c>
      <c r="C106" s="9" t="s">
        <v>70</v>
      </c>
      <c r="D106" s="9"/>
      <c r="E106" s="23"/>
      <c r="F106" s="134"/>
      <c r="G106" s="121"/>
      <c r="H106" s="122"/>
      <c r="I106" s="123"/>
      <c r="J106" s="150"/>
    </row>
    <row r="107" spans="1:10" ht="18" customHeight="1">
      <c r="B107" s="10">
        <v>695</v>
      </c>
      <c r="C107" s="136" t="str">
        <f>_xlfn.XLOOKUP(B107,'H 10 aanwijzingen'!$I$19:$I$100,'H 10 aanwijzingen'!$J$19:$J$100,"",1)</f>
        <v>Resultaat boekjaar</v>
      </c>
      <c r="D107" s="137"/>
      <c r="E107" s="138"/>
      <c r="F107" s="11"/>
      <c r="G107" s="170">
        <v>2024</v>
      </c>
      <c r="H107" s="170"/>
      <c r="I107" s="70">
        <v>245000</v>
      </c>
      <c r="J107" s="71"/>
    </row>
    <row r="108" spans="1:10" ht="18" customHeight="1">
      <c r="B108" s="10">
        <v>675</v>
      </c>
      <c r="C108" s="136" t="str">
        <f>_xlfn.XLOOKUP(B108,'H 10 aanwijzingen'!$I$19:$I$100,'H 10 aanwijzingen'!$J$19:$J$100,"",1)</f>
        <v>Privé J. Grinnewold</v>
      </c>
      <c r="D108" s="137"/>
      <c r="E108" s="138"/>
      <c r="F108" s="11"/>
      <c r="G108" s="170" t="s">
        <v>272</v>
      </c>
      <c r="H108" s="170"/>
      <c r="I108" s="71"/>
      <c r="J108" s="71">
        <v>119500</v>
      </c>
    </row>
    <row r="109" spans="1:10" ht="18" customHeight="1">
      <c r="B109" s="10">
        <v>685</v>
      </c>
      <c r="C109" s="136" t="str">
        <f>_xlfn.XLOOKUP(B109,'H 10 aanwijzingen'!$I$19:$I$100,'H 10 aanwijzingen'!$J$19:$J$100,"",1)</f>
        <v>Privé G. Wissink</v>
      </c>
      <c r="D109" s="137"/>
      <c r="E109" s="138"/>
      <c r="F109" s="11"/>
      <c r="G109" s="162" t="str">
        <f>G108</f>
        <v>winst 2024</v>
      </c>
      <c r="H109" s="164"/>
      <c r="I109" s="74"/>
      <c r="J109" s="70">
        <v>125500</v>
      </c>
    </row>
    <row r="110" spans="1:10" ht="18" customHeight="1">
      <c r="B110" s="10"/>
      <c r="C110" s="136" t="str">
        <f>_xlfn.XLOOKUP(B110,'H 10 aanwijzingen'!$I$19:$I$100,'H 10 aanwijzingen'!$J$19:$J$100,"",1)</f>
        <v/>
      </c>
      <c r="D110" s="137"/>
      <c r="E110" s="138"/>
      <c r="F110" s="11"/>
      <c r="G110" s="135"/>
      <c r="H110" s="135"/>
      <c r="I110" s="21"/>
      <c r="J110" s="22"/>
    </row>
    <row r="113" spans="1:9">
      <c r="A113" s="2" t="s">
        <v>127</v>
      </c>
      <c r="B113" s="1" t="s">
        <v>276</v>
      </c>
    </row>
    <row r="114" spans="1:9">
      <c r="B114" s="105"/>
      <c r="C114" s="118"/>
      <c r="D114" s="118"/>
      <c r="E114" s="117"/>
      <c r="F114" s="180" t="s">
        <v>129</v>
      </c>
      <c r="G114" s="180"/>
    </row>
    <row r="115" spans="1:9">
      <c r="B115" s="99" t="s">
        <v>281</v>
      </c>
      <c r="C115" s="172" t="s">
        <v>128</v>
      </c>
      <c r="D115" s="172"/>
      <c r="E115" s="173"/>
      <c r="F115" s="114" t="s">
        <v>2</v>
      </c>
      <c r="G115" s="114" t="s">
        <v>3</v>
      </c>
    </row>
    <row r="116" spans="1:9">
      <c r="B116" s="59" t="s">
        <v>166</v>
      </c>
      <c r="C116" s="60" t="s">
        <v>10</v>
      </c>
      <c r="F116" s="64">
        <v>650000</v>
      </c>
      <c r="G116" s="65"/>
    </row>
    <row r="117" spans="1:9">
      <c r="B117" s="59" t="s">
        <v>167</v>
      </c>
      <c r="C117" s="60" t="s">
        <v>168</v>
      </c>
      <c r="F117" s="65"/>
      <c r="G117" s="64">
        <v>180000</v>
      </c>
    </row>
    <row r="118" spans="1:9">
      <c r="B118" s="59" t="s">
        <v>169</v>
      </c>
      <c r="C118" s="60" t="s">
        <v>14</v>
      </c>
      <c r="F118" s="64">
        <v>220000</v>
      </c>
      <c r="G118" s="65"/>
    </row>
    <row r="119" spans="1:9">
      <c r="B119" s="59" t="s">
        <v>170</v>
      </c>
      <c r="C119" s="60" t="s">
        <v>171</v>
      </c>
      <c r="F119" s="65"/>
      <c r="G119" s="64">
        <v>170000</v>
      </c>
      <c r="I119" s="54"/>
    </row>
    <row r="120" spans="1:9">
      <c r="B120" s="59" t="s">
        <v>159</v>
      </c>
      <c r="C120" s="60" t="s">
        <v>172</v>
      </c>
      <c r="F120" s="65"/>
      <c r="G120" s="64">
        <v>250000</v>
      </c>
    </row>
    <row r="121" spans="1:9">
      <c r="B121" s="59" t="s">
        <v>158</v>
      </c>
      <c r="C121" s="60" t="s">
        <v>173</v>
      </c>
      <c r="F121" s="64">
        <v>100000</v>
      </c>
      <c r="G121" s="65"/>
    </row>
    <row r="122" spans="1:9">
      <c r="B122" s="59" t="s">
        <v>160</v>
      </c>
      <c r="C122" s="60" t="s">
        <v>174</v>
      </c>
      <c r="F122" s="65"/>
      <c r="G122" s="64">
        <v>250000</v>
      </c>
    </row>
    <row r="123" spans="1:9">
      <c r="B123" s="59" t="s">
        <v>182</v>
      </c>
      <c r="C123" s="60" t="s">
        <v>175</v>
      </c>
      <c r="F123" s="64"/>
      <c r="G123" s="66">
        <v>66500</v>
      </c>
    </row>
    <row r="124" spans="1:9">
      <c r="B124" s="59" t="s">
        <v>161</v>
      </c>
      <c r="C124" s="60" t="s">
        <v>176</v>
      </c>
      <c r="F124" s="64"/>
      <c r="G124" s="66">
        <v>101500</v>
      </c>
    </row>
    <row r="125" spans="1:9">
      <c r="B125" s="59" t="s">
        <v>177</v>
      </c>
      <c r="C125" s="60" t="s">
        <v>16</v>
      </c>
      <c r="F125" s="65"/>
      <c r="G125" s="64">
        <v>200000</v>
      </c>
    </row>
    <row r="126" spans="1:9">
      <c r="B126" s="62">
        <v>1050</v>
      </c>
      <c r="C126" s="60" t="s">
        <v>18</v>
      </c>
      <c r="F126" s="64">
        <v>166800</v>
      </c>
      <c r="G126" s="65"/>
    </row>
    <row r="127" spans="1:9">
      <c r="B127" s="62">
        <v>1100</v>
      </c>
      <c r="C127" s="60" t="s">
        <v>22</v>
      </c>
      <c r="F127" s="64">
        <v>102875</v>
      </c>
      <c r="G127" s="65"/>
    </row>
    <row r="128" spans="1:9">
      <c r="B128" s="62">
        <v>1400</v>
      </c>
      <c r="C128" s="60" t="s">
        <v>28</v>
      </c>
      <c r="F128" s="65"/>
      <c r="G128" s="64">
        <v>118870</v>
      </c>
    </row>
    <row r="129" spans="1:10">
      <c r="B129" s="62">
        <v>1680</v>
      </c>
      <c r="C129" s="60" t="s">
        <v>178</v>
      </c>
      <c r="F129" s="65"/>
      <c r="G129" s="64">
        <v>48640</v>
      </c>
    </row>
    <row r="130" spans="1:10">
      <c r="B130" s="62">
        <v>3000</v>
      </c>
      <c r="C130" s="60" t="s">
        <v>35</v>
      </c>
      <c r="F130" s="64">
        <v>145835</v>
      </c>
      <c r="G130" s="65"/>
    </row>
    <row r="131" spans="1:10">
      <c r="C131" s="2"/>
      <c r="F131" s="64">
        <f>SUM(F116:F130)</f>
        <v>1385510</v>
      </c>
      <c r="G131" s="64">
        <f>SUM(G116:G130)</f>
        <v>1385510</v>
      </c>
    </row>
    <row r="132" spans="1:10" ht="15.4">
      <c r="B132" s="56"/>
      <c r="C132"/>
      <c r="E132" s="55"/>
      <c r="F132" s="55"/>
    </row>
    <row r="133" spans="1:10" ht="16.899999999999999" customHeight="1"/>
    <row r="134" spans="1:10" ht="18" customHeight="1">
      <c r="B134" s="20" t="s">
        <v>187</v>
      </c>
    </row>
    <row r="135" spans="1:10" ht="18" customHeight="1">
      <c r="A135" s="2" t="s">
        <v>4</v>
      </c>
      <c r="B135" s="1" t="s">
        <v>188</v>
      </c>
    </row>
    <row r="136" spans="1:10" ht="18" customHeight="1">
      <c r="B136" s="124" t="s">
        <v>7</v>
      </c>
      <c r="C136" s="125"/>
      <c r="D136" s="125"/>
      <c r="E136" s="125"/>
      <c r="F136" s="125"/>
      <c r="G136" s="125"/>
      <c r="H136" s="125"/>
      <c r="I136" s="125"/>
      <c r="J136" s="97" t="s">
        <v>8</v>
      </c>
    </row>
    <row r="137" spans="1:10" ht="18" customHeight="1">
      <c r="B137" s="130" t="s">
        <v>9</v>
      </c>
      <c r="C137" s="131"/>
      <c r="D137" s="131"/>
      <c r="E137" s="132"/>
      <c r="F137" s="133" t="s">
        <v>6</v>
      </c>
      <c r="G137" s="119" t="s">
        <v>0</v>
      </c>
      <c r="H137" s="120"/>
      <c r="I137" s="123" t="s">
        <v>2</v>
      </c>
      <c r="J137" s="149" t="s">
        <v>3</v>
      </c>
    </row>
    <row r="138" spans="1:10" ht="18" customHeight="1">
      <c r="B138" s="25" t="s">
        <v>69</v>
      </c>
      <c r="C138" s="9" t="s">
        <v>70</v>
      </c>
      <c r="D138" s="9"/>
      <c r="E138" s="23"/>
      <c r="F138" s="134"/>
      <c r="G138" s="121"/>
      <c r="H138" s="122"/>
      <c r="I138" s="123"/>
      <c r="J138" s="150"/>
    </row>
    <row r="139" spans="1:10" ht="18" customHeight="1">
      <c r="B139" s="10">
        <v>625</v>
      </c>
      <c r="C139" s="136" t="str">
        <f>_xlfn.XLOOKUP(B139,'H 10 aanwijzingen'!$I$19:$I$103,'H 10 aanwijzingen'!$J$19:$J$103,"",1)</f>
        <v>Vermogen H. Burger nog te storten</v>
      </c>
      <c r="D139" s="137"/>
      <c r="E139" s="138"/>
      <c r="F139" s="11"/>
      <c r="G139" s="170" t="s">
        <v>248</v>
      </c>
      <c r="H139" s="170"/>
      <c r="I139" s="70">
        <v>250000</v>
      </c>
      <c r="J139" s="71"/>
    </row>
    <row r="140" spans="1:10" ht="18" customHeight="1">
      <c r="B140" s="10">
        <v>620</v>
      </c>
      <c r="C140" s="136" t="str">
        <f>_xlfn.XLOOKUP(B140,'H 10 aanwijzingen'!$I$19:$I$103,'H 10 aanwijzingen'!$J$19:$J$103,"",1)</f>
        <v>Vermogen H. Burger</v>
      </c>
      <c r="D140" s="137"/>
      <c r="E140" s="138"/>
      <c r="F140" s="11"/>
      <c r="G140" s="170" t="str">
        <f>G139</f>
        <v>Deelname</v>
      </c>
      <c r="H140" s="170"/>
      <c r="I140" s="71"/>
      <c r="J140" s="71">
        <v>250000</v>
      </c>
    </row>
    <row r="141" spans="1:10" ht="18" customHeight="1">
      <c r="B141" s="10"/>
      <c r="C141" s="136" t="str">
        <f>_xlfn.XLOOKUP(B141,'H 10 aanwijzingen'!$I$19:$I$103,'H 10 aanwijzingen'!$J$19:$J$103,"",1)</f>
        <v/>
      </c>
      <c r="D141" s="137"/>
      <c r="E141" s="138"/>
      <c r="F141" s="11"/>
      <c r="G141" s="168"/>
      <c r="H141" s="169"/>
      <c r="I141" s="21"/>
      <c r="J141" s="22"/>
    </row>
    <row r="142" spans="1:10" ht="18" customHeight="1">
      <c r="B142" s="10"/>
      <c r="C142" s="136" t="str">
        <f>_xlfn.XLOOKUP(B142,'H 10 aanwijzingen'!$I$19:$I$103,'H 10 aanwijzingen'!$J$19:$J$103,"",1)</f>
        <v/>
      </c>
      <c r="D142" s="137"/>
      <c r="E142" s="138"/>
      <c r="F142" s="11"/>
      <c r="G142" s="135"/>
      <c r="H142" s="135"/>
      <c r="I142" s="21"/>
      <c r="J142" s="22"/>
    </row>
    <row r="143" spans="1:10" ht="13.15" customHeight="1"/>
    <row r="144" spans="1:10" ht="18" customHeight="1">
      <c r="A144" s="2" t="s">
        <v>5</v>
      </c>
      <c r="B144" s="1" t="s">
        <v>188</v>
      </c>
    </row>
    <row r="145" spans="1:10" ht="18" customHeight="1">
      <c r="B145" s="124" t="s">
        <v>7</v>
      </c>
      <c r="C145" s="125"/>
      <c r="D145" s="125"/>
      <c r="E145" s="125"/>
      <c r="F145" s="125"/>
      <c r="G145" s="125"/>
      <c r="H145" s="125"/>
      <c r="I145" s="125"/>
      <c r="J145" s="97" t="s">
        <v>8</v>
      </c>
    </row>
    <row r="146" spans="1:10" ht="18" customHeight="1">
      <c r="B146" s="130" t="s">
        <v>9</v>
      </c>
      <c r="C146" s="131"/>
      <c r="D146" s="131"/>
      <c r="E146" s="132"/>
      <c r="F146" s="133" t="s">
        <v>6</v>
      </c>
      <c r="G146" s="119" t="s">
        <v>0</v>
      </c>
      <c r="H146" s="120"/>
      <c r="I146" s="123" t="s">
        <v>2</v>
      </c>
      <c r="J146" s="149" t="s">
        <v>3</v>
      </c>
    </row>
    <row r="147" spans="1:10" ht="18" customHeight="1">
      <c r="B147" s="25" t="s">
        <v>69</v>
      </c>
      <c r="C147" s="9" t="s">
        <v>70</v>
      </c>
      <c r="D147" s="9"/>
      <c r="E147" s="23"/>
      <c r="F147" s="134"/>
      <c r="G147" s="121"/>
      <c r="H147" s="122"/>
      <c r="I147" s="123"/>
      <c r="J147" s="150"/>
    </row>
    <row r="148" spans="1:10" ht="18" customHeight="1">
      <c r="B148" s="10">
        <v>610</v>
      </c>
      <c r="C148" s="136" t="str">
        <f>_xlfn.XLOOKUP(B148,'H 10 aanwijzingen'!$I$19:$I$103,'H 10 aanwijzingen'!$J$19:$J$103,"",1)</f>
        <v>Vermogen G. Wissink</v>
      </c>
      <c r="D148" s="137"/>
      <c r="E148" s="138"/>
      <c r="F148" s="11"/>
      <c r="G148" s="170" t="s">
        <v>249</v>
      </c>
      <c r="H148" s="170"/>
      <c r="I148" s="70">
        <v>250000</v>
      </c>
      <c r="J148" s="71"/>
    </row>
    <row r="149" spans="1:10" ht="18" customHeight="1">
      <c r="B149" s="10">
        <v>685</v>
      </c>
      <c r="C149" s="136" t="str">
        <f>_xlfn.XLOOKUP(B149,'H 10 aanwijzingen'!$I$19:$I$103,'H 10 aanwijzingen'!$J$19:$J$103,"",1)</f>
        <v>Privé G. Wissink</v>
      </c>
      <c r="D149" s="137"/>
      <c r="E149" s="138"/>
      <c r="F149" s="11"/>
      <c r="G149" s="170" t="s">
        <v>249</v>
      </c>
      <c r="H149" s="170"/>
      <c r="I149" s="71">
        <v>101485</v>
      </c>
      <c r="J149" s="71"/>
    </row>
    <row r="150" spans="1:10" ht="18" customHeight="1">
      <c r="B150" s="10">
        <v>751</v>
      </c>
      <c r="C150" s="136" t="str">
        <f>_xlfn.XLOOKUP(B150,'H 10 aanwijzingen'!$I$19:$I$103,'H 10 aanwijzingen'!$J$19:$J$103,"",1)</f>
        <v>Lening G. Wissink</v>
      </c>
      <c r="D150" s="137"/>
      <c r="E150" s="138"/>
      <c r="F150" s="11"/>
      <c r="G150" s="162" t="s">
        <v>249</v>
      </c>
      <c r="H150" s="164"/>
      <c r="I150" s="74"/>
      <c r="J150" s="70">
        <v>200000</v>
      </c>
    </row>
    <row r="151" spans="1:10" ht="18" customHeight="1">
      <c r="B151" s="10">
        <v>1280</v>
      </c>
      <c r="C151" s="136" t="str">
        <f>_xlfn.XLOOKUP(B151,'H 10 aanwijzingen'!$I$19:$I$103,'H 10 aanwijzingen'!$J$19:$J$103,"",1)</f>
        <v>Nog te betalen bedragen</v>
      </c>
      <c r="D151" s="137"/>
      <c r="E151" s="138"/>
      <c r="F151" s="11"/>
      <c r="G151" s="162" t="s">
        <v>250</v>
      </c>
      <c r="H151" s="164"/>
      <c r="I151" s="74"/>
      <c r="J151" s="70">
        <v>151485</v>
      </c>
    </row>
    <row r="152" spans="1:10" ht="18" customHeight="1"/>
    <row r="153" spans="1:10" ht="18" customHeight="1">
      <c r="A153" s="2" t="s">
        <v>125</v>
      </c>
      <c r="B153" s="1" t="s">
        <v>189</v>
      </c>
    </row>
    <row r="154" spans="1:10" ht="18" customHeight="1">
      <c r="B154" s="124" t="s">
        <v>7</v>
      </c>
      <c r="C154" s="125"/>
      <c r="D154" s="125"/>
      <c r="E154" s="125"/>
      <c r="F154" s="125"/>
      <c r="G154" s="125"/>
      <c r="H154" s="125"/>
      <c r="I154" s="125"/>
      <c r="J154" s="97" t="s">
        <v>8</v>
      </c>
    </row>
    <row r="155" spans="1:10" ht="18" customHeight="1">
      <c r="B155" s="130" t="s">
        <v>9</v>
      </c>
      <c r="C155" s="131"/>
      <c r="D155" s="131"/>
      <c r="E155" s="132"/>
      <c r="F155" s="133" t="s">
        <v>6</v>
      </c>
      <c r="G155" s="119" t="s">
        <v>0</v>
      </c>
      <c r="H155" s="120"/>
      <c r="I155" s="123" t="s">
        <v>2</v>
      </c>
      <c r="J155" s="149" t="s">
        <v>3</v>
      </c>
    </row>
    <row r="156" spans="1:10" ht="18" customHeight="1">
      <c r="B156" s="25" t="s">
        <v>69</v>
      </c>
      <c r="C156" s="9" t="s">
        <v>70</v>
      </c>
      <c r="D156" s="9"/>
      <c r="E156" s="23"/>
      <c r="F156" s="134"/>
      <c r="G156" s="121"/>
      <c r="H156" s="122"/>
      <c r="I156" s="123"/>
      <c r="J156" s="150"/>
    </row>
    <row r="157" spans="1:10" ht="18" customHeight="1">
      <c r="B157" s="10">
        <v>625</v>
      </c>
      <c r="C157" s="136" t="str">
        <f>_xlfn.XLOOKUP(B157,'H 10 aanwijzingen'!$I$19:$I$103,'H 10 aanwijzingen'!$J$19:$J$103,"",1)</f>
        <v>Vermogen H. Burger nog te storten</v>
      </c>
      <c r="D157" s="137"/>
      <c r="E157" s="138"/>
      <c r="F157" s="11"/>
      <c r="G157" s="170" t="s">
        <v>251</v>
      </c>
      <c r="H157" s="170"/>
      <c r="I157" s="70"/>
      <c r="J157" s="71">
        <v>200000</v>
      </c>
    </row>
    <row r="158" spans="1:10" ht="18" customHeight="1">
      <c r="B158" s="10">
        <v>1050</v>
      </c>
      <c r="C158" s="136" t="str">
        <f>_xlfn.XLOOKUP(B158,'H 10 aanwijzingen'!$I$19:$I$103,'H 10 aanwijzingen'!$J$19:$J$103,"",1)</f>
        <v>Rabobank</v>
      </c>
      <c r="D158" s="137"/>
      <c r="E158" s="138"/>
      <c r="F158" s="11"/>
      <c r="G158" s="181" t="s">
        <v>252</v>
      </c>
      <c r="H158" s="182"/>
      <c r="I158" s="70">
        <v>200000</v>
      </c>
      <c r="J158" s="71"/>
    </row>
    <row r="159" spans="1:10" ht="18" customHeight="1">
      <c r="B159" s="10">
        <v>1050</v>
      </c>
      <c r="C159" s="136" t="str">
        <f>_xlfn.XLOOKUP(B159,'H 10 aanwijzingen'!$I$19:$I$103,'H 10 aanwijzingen'!$J$19:$J$103,"",1)</f>
        <v>Rabobank</v>
      </c>
      <c r="D159" s="137"/>
      <c r="E159" s="138"/>
      <c r="F159" s="11"/>
      <c r="G159" s="170" t="s">
        <v>250</v>
      </c>
      <c r="H159" s="170"/>
      <c r="I159" s="71"/>
      <c r="J159" s="70">
        <v>151485</v>
      </c>
    </row>
    <row r="160" spans="1:10" ht="18" customHeight="1">
      <c r="B160" s="10">
        <v>1280</v>
      </c>
      <c r="C160" s="136" t="str">
        <f>_xlfn.XLOOKUP(B160,'H 10 aanwijzingen'!$I$19:$I$103,'H 10 aanwijzingen'!$J$19:$J$103,"",1)</f>
        <v>Nog te betalen bedragen</v>
      </c>
      <c r="D160" s="137"/>
      <c r="E160" s="138"/>
      <c r="F160" s="11"/>
      <c r="G160" s="170" t="s">
        <v>250</v>
      </c>
      <c r="H160" s="170"/>
      <c r="I160" s="70">
        <v>151485</v>
      </c>
      <c r="J160" s="70"/>
    </row>
    <row r="161" ht="18" customHeight="1"/>
  </sheetData>
  <mergeCells count="96">
    <mergeCell ref="C160:E160"/>
    <mergeCell ref="G160:H160"/>
    <mergeCell ref="J155:J156"/>
    <mergeCell ref="C157:E157"/>
    <mergeCell ref="G157:H157"/>
    <mergeCell ref="C158:E158"/>
    <mergeCell ref="G158:H158"/>
    <mergeCell ref="C159:E159"/>
    <mergeCell ref="G159:H159"/>
    <mergeCell ref="C151:E151"/>
    <mergeCell ref="G151:H151"/>
    <mergeCell ref="B154:I154"/>
    <mergeCell ref="B155:E155"/>
    <mergeCell ref="F155:F156"/>
    <mergeCell ref="G155:H156"/>
    <mergeCell ref="I155:I156"/>
    <mergeCell ref="J146:J147"/>
    <mergeCell ref="C148:E148"/>
    <mergeCell ref="G148:H148"/>
    <mergeCell ref="C149:E149"/>
    <mergeCell ref="G149:H149"/>
    <mergeCell ref="C150:E150"/>
    <mergeCell ref="G150:H150"/>
    <mergeCell ref="C142:E142"/>
    <mergeCell ref="G142:H142"/>
    <mergeCell ref="B145:I145"/>
    <mergeCell ref="B146:E146"/>
    <mergeCell ref="F146:F147"/>
    <mergeCell ref="G146:H147"/>
    <mergeCell ref="I146:I147"/>
    <mergeCell ref="C139:E139"/>
    <mergeCell ref="G139:H139"/>
    <mergeCell ref="C140:E140"/>
    <mergeCell ref="G140:H140"/>
    <mergeCell ref="C141:E141"/>
    <mergeCell ref="G141:H141"/>
    <mergeCell ref="G109:H109"/>
    <mergeCell ref="G110:H110"/>
    <mergeCell ref="B136:I136"/>
    <mergeCell ref="B137:E137"/>
    <mergeCell ref="F137:F138"/>
    <mergeCell ref="G137:H138"/>
    <mergeCell ref="I137:I138"/>
    <mergeCell ref="G48:H49"/>
    <mergeCell ref="I48:I49"/>
    <mergeCell ref="B48:E48"/>
    <mergeCell ref="F48:F49"/>
    <mergeCell ref="J137:J138"/>
    <mergeCell ref="J105:J106"/>
    <mergeCell ref="C107:E107"/>
    <mergeCell ref="C108:E108"/>
    <mergeCell ref="C109:E109"/>
    <mergeCell ref="C110:E110"/>
    <mergeCell ref="F114:G114"/>
    <mergeCell ref="B105:E105"/>
    <mergeCell ref="F105:F106"/>
    <mergeCell ref="G105:H106"/>
    <mergeCell ref="I105:I106"/>
    <mergeCell ref="G108:H108"/>
    <mergeCell ref="C51:E51"/>
    <mergeCell ref="C52:E52"/>
    <mergeCell ref="C53:E53"/>
    <mergeCell ref="G53:H53"/>
    <mergeCell ref="G50:H50"/>
    <mergeCell ref="G51:H51"/>
    <mergeCell ref="G52:H52"/>
    <mergeCell ref="B104:I104"/>
    <mergeCell ref="B47:I47"/>
    <mergeCell ref="J24:J25"/>
    <mergeCell ref="C26:E26"/>
    <mergeCell ref="C27:E27"/>
    <mergeCell ref="C28:E28"/>
    <mergeCell ref="C29:E29"/>
    <mergeCell ref="G29:H29"/>
    <mergeCell ref="B24:E24"/>
    <mergeCell ref="F24:F25"/>
    <mergeCell ref="G24:H25"/>
    <mergeCell ref="I24:I25"/>
    <mergeCell ref="J48:J49"/>
    <mergeCell ref="C50:E50"/>
    <mergeCell ref="C115:E115"/>
    <mergeCell ref="C61:E61"/>
    <mergeCell ref="B23:I23"/>
    <mergeCell ref="G26:H26"/>
    <mergeCell ref="G27:H27"/>
    <mergeCell ref="G28:H28"/>
    <mergeCell ref="C30:E30"/>
    <mergeCell ref="G30:H30"/>
    <mergeCell ref="C57:E57"/>
    <mergeCell ref="B56:F56"/>
    <mergeCell ref="C58:E58"/>
    <mergeCell ref="C59:E59"/>
    <mergeCell ref="C60:E60"/>
    <mergeCell ref="G107:H107"/>
    <mergeCell ref="C62:E62"/>
    <mergeCell ref="C63:E63"/>
  </mergeCells>
  <pageMargins left="0.7" right="0.7" top="0.75" bottom="0.75" header="0.3" footer="0.3"/>
  <ignoredErrors>
    <ignoredError sqref="B58:B60 B61:B63 B116:B12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180EF-9E8C-40C1-8339-23C380301A19}">
  <dimension ref="A1:J77"/>
  <sheetViews>
    <sheetView showGridLines="0" topLeftCell="A53" workbookViewId="0">
      <selection activeCell="J76" sqref="J76"/>
    </sheetView>
  </sheetViews>
  <sheetFormatPr defaultColWidth="8.86328125" defaultRowHeight="15"/>
  <cols>
    <col min="1" max="1" width="2.86328125" style="2" customWidth="1"/>
    <col min="2" max="2" width="14.265625" style="1" customWidth="1"/>
    <col min="3" max="3" width="11.59765625" style="1" customWidth="1"/>
    <col min="4" max="4" width="11.265625" style="1" customWidth="1"/>
    <col min="5" max="5" width="18.265625" style="1" customWidth="1"/>
    <col min="6" max="6" width="13" style="1" customWidth="1"/>
    <col min="7" max="7" width="13.3984375" style="1" customWidth="1"/>
    <col min="8" max="8" width="10.73046875" style="1" customWidth="1"/>
    <col min="9" max="9" width="14" style="1" customWidth="1"/>
    <col min="10" max="10" width="14.265625" style="1" customWidth="1"/>
    <col min="11" max="11" width="10.265625" style="1" customWidth="1"/>
    <col min="12" max="12" width="6.59765625" style="1" customWidth="1"/>
    <col min="13" max="13" width="2.3984375" style="1" customWidth="1"/>
    <col min="14" max="16384" width="8.86328125" style="1"/>
  </cols>
  <sheetData>
    <row r="1" spans="2:10">
      <c r="B1" s="20" t="s">
        <v>203</v>
      </c>
      <c r="D1" s="20" t="s">
        <v>190</v>
      </c>
      <c r="E1" s="20"/>
    </row>
    <row r="2" spans="2:10" ht="18" customHeight="1"/>
    <row r="4" spans="2:10">
      <c r="B4" s="20" t="s">
        <v>191</v>
      </c>
    </row>
    <row r="5" spans="2:10">
      <c r="B5" s="60" t="s">
        <v>284</v>
      </c>
    </row>
    <row r="6" spans="2:10">
      <c r="B6" s="124" t="s">
        <v>7</v>
      </c>
      <c r="C6" s="125"/>
      <c r="D6" s="125"/>
      <c r="E6" s="125"/>
      <c r="F6" s="125"/>
      <c r="G6" s="125"/>
      <c r="H6" s="125"/>
      <c r="I6" s="125"/>
      <c r="J6" s="97" t="s">
        <v>8</v>
      </c>
    </row>
    <row r="7" spans="2:10">
      <c r="B7" s="134" t="s">
        <v>9</v>
      </c>
      <c r="C7" s="152"/>
      <c r="D7" s="152"/>
      <c r="E7" s="153"/>
      <c r="F7" s="154" t="s">
        <v>6</v>
      </c>
      <c r="G7" s="121" t="s">
        <v>0</v>
      </c>
      <c r="H7" s="122"/>
      <c r="I7" s="150" t="s">
        <v>2</v>
      </c>
      <c r="J7" s="151" t="s">
        <v>3</v>
      </c>
    </row>
    <row r="8" spans="2:10" ht="18" customHeight="1">
      <c r="B8" s="25" t="s">
        <v>69</v>
      </c>
      <c r="C8" s="9" t="s">
        <v>70</v>
      </c>
      <c r="D8" s="9"/>
      <c r="E8" s="23"/>
      <c r="F8" s="134"/>
      <c r="G8" s="121"/>
      <c r="H8" s="122"/>
      <c r="I8" s="123"/>
      <c r="J8" s="150"/>
    </row>
    <row r="9" spans="2:10" ht="18" customHeight="1">
      <c r="B9" s="67">
        <v>605</v>
      </c>
      <c r="C9" s="141" t="str">
        <f>_xlfn.XLOOKUP(B9,'H 10 aanwijzingen'!$A$19:$A$102,'H 10 aanwijzingen'!$B$19:$B$102,"",1)</f>
        <v>Vermogen X nog te storten</v>
      </c>
      <c r="D9" s="142"/>
      <c r="E9" s="143"/>
      <c r="F9" s="68"/>
      <c r="G9" s="170" t="s">
        <v>253</v>
      </c>
      <c r="H9" s="170"/>
      <c r="I9" s="70">
        <v>150000</v>
      </c>
      <c r="J9" s="71"/>
    </row>
    <row r="10" spans="2:10" ht="18" customHeight="1">
      <c r="B10" s="67">
        <v>600</v>
      </c>
      <c r="C10" s="141" t="str">
        <f>_xlfn.XLOOKUP(B10,'H 10 aanwijzingen'!$A$19:$A$102,'H 10 aanwijzingen'!$B$19:$B$102,"",1)</f>
        <v>Vermogen X</v>
      </c>
      <c r="D10" s="142"/>
      <c r="E10" s="143"/>
      <c r="F10" s="68"/>
      <c r="G10" s="170" t="s">
        <v>253</v>
      </c>
      <c r="H10" s="170"/>
      <c r="I10" s="70"/>
      <c r="J10" s="71">
        <v>150000</v>
      </c>
    </row>
    <row r="11" spans="2:10" ht="18" customHeight="1">
      <c r="B11" s="67">
        <v>615</v>
      </c>
      <c r="C11" s="141" t="str">
        <f>_xlfn.XLOOKUP(B11,'H 10 aanwijzingen'!$A$19:$A$102,'H 10 aanwijzingen'!$B$19:$B$102,"",1)</f>
        <v>Vermogen Y nog te stortem</v>
      </c>
      <c r="D11" s="142"/>
      <c r="E11" s="143"/>
      <c r="F11" s="68"/>
      <c r="G11" s="170" t="s">
        <v>253</v>
      </c>
      <c r="H11" s="170"/>
      <c r="I11" s="71">
        <v>160000</v>
      </c>
      <c r="J11" s="71"/>
    </row>
    <row r="12" spans="2:10" ht="18" customHeight="1">
      <c r="B12" s="67">
        <v>610</v>
      </c>
      <c r="C12" s="141" t="str">
        <f>_xlfn.XLOOKUP(B12,'H 10 aanwijzingen'!$A$19:$A$102,'H 10 aanwijzingen'!$B$19:$B$102,"",1)</f>
        <v>Vermogen Y</v>
      </c>
      <c r="D12" s="142"/>
      <c r="E12" s="143"/>
      <c r="F12" s="68"/>
      <c r="G12" s="170" t="s">
        <v>253</v>
      </c>
      <c r="H12" s="170"/>
      <c r="I12" s="74"/>
      <c r="J12" s="70">
        <v>160000</v>
      </c>
    </row>
    <row r="15" spans="2:10">
      <c r="B15" s="20" t="s">
        <v>192</v>
      </c>
    </row>
    <row r="16" spans="2:10">
      <c r="B16" s="60" t="s">
        <v>102</v>
      </c>
    </row>
    <row r="17" spans="2:10" ht="18" customHeight="1">
      <c r="B17" s="124" t="s">
        <v>7</v>
      </c>
      <c r="C17" s="125"/>
      <c r="D17" s="125"/>
      <c r="E17" s="125"/>
      <c r="F17" s="125"/>
      <c r="G17" s="125"/>
      <c r="H17" s="125"/>
      <c r="I17" s="125"/>
      <c r="J17" s="97" t="s">
        <v>8</v>
      </c>
    </row>
    <row r="18" spans="2:10" ht="18" customHeight="1">
      <c r="B18" s="130" t="s">
        <v>9</v>
      </c>
      <c r="C18" s="131"/>
      <c r="D18" s="131"/>
      <c r="E18" s="132"/>
      <c r="F18" s="133" t="s">
        <v>6</v>
      </c>
      <c r="G18" s="119" t="s">
        <v>0</v>
      </c>
      <c r="H18" s="120"/>
      <c r="I18" s="123" t="s">
        <v>2</v>
      </c>
      <c r="J18" s="149" t="s">
        <v>3</v>
      </c>
    </row>
    <row r="19" spans="2:10" ht="18" customHeight="1">
      <c r="B19" s="25" t="s">
        <v>69</v>
      </c>
      <c r="C19" s="9" t="s">
        <v>70</v>
      </c>
      <c r="D19" s="9"/>
      <c r="E19" s="23"/>
      <c r="F19" s="134"/>
      <c r="G19" s="121"/>
      <c r="H19" s="122"/>
      <c r="I19" s="123"/>
      <c r="J19" s="150"/>
    </row>
    <row r="20" spans="2:10" ht="18" customHeight="1">
      <c r="B20" s="67">
        <v>605</v>
      </c>
      <c r="C20" s="141" t="str">
        <f>_xlfn.XLOOKUP(B20,'H 10 aanwijzingen'!$A$19:$A$102,'H 10 aanwijzingen'!$B$19:$B$102,"",1)</f>
        <v>Vermogen X nog te storten</v>
      </c>
      <c r="D20" s="142"/>
      <c r="E20" s="143"/>
      <c r="F20" s="68"/>
      <c r="G20" s="170" t="s">
        <v>205</v>
      </c>
      <c r="H20" s="170"/>
      <c r="J20" s="70">
        <v>120000</v>
      </c>
    </row>
    <row r="21" spans="2:10" ht="18" customHeight="1">
      <c r="B21" s="67">
        <v>1050</v>
      </c>
      <c r="C21" s="141" t="str">
        <f>_xlfn.XLOOKUP(B21,'H 10 aanwijzingen'!$A$19:$A$102,'H 10 aanwijzingen'!$B$19:$B$102,"",1)</f>
        <v>Rabobank</v>
      </c>
      <c r="D21" s="142"/>
      <c r="E21" s="143"/>
      <c r="F21" s="68"/>
      <c r="G21" s="170" t="s">
        <v>205</v>
      </c>
      <c r="H21" s="170"/>
      <c r="I21" s="70">
        <v>120000</v>
      </c>
      <c r="J21" s="70"/>
    </row>
    <row r="22" spans="2:10" ht="18" customHeight="1">
      <c r="B22" s="67">
        <v>615</v>
      </c>
      <c r="C22" s="141" t="str">
        <f>_xlfn.XLOOKUP(B22,'H 10 aanwijzingen'!$A$19:$A$102,'H 10 aanwijzingen'!$B$19:$B$102,"",1)</f>
        <v>Vermogen Y nog te stortem</v>
      </c>
      <c r="D22" s="142"/>
      <c r="E22" s="143"/>
      <c r="F22" s="68"/>
      <c r="G22" s="170" t="s">
        <v>205</v>
      </c>
      <c r="H22" s="170"/>
      <c r="J22" s="70">
        <v>120000</v>
      </c>
    </row>
    <row r="23" spans="2:10" ht="18" customHeight="1">
      <c r="B23" s="67">
        <v>1050</v>
      </c>
      <c r="C23" s="141" t="str">
        <f>_xlfn.XLOOKUP(B23,'H 10 aanwijzingen'!$A$19:$A$102,'H 10 aanwijzingen'!$B$19:$B$102,"",1)</f>
        <v>Rabobank</v>
      </c>
      <c r="D23" s="142"/>
      <c r="E23" s="143"/>
      <c r="F23" s="68"/>
      <c r="G23" s="170" t="s">
        <v>205</v>
      </c>
      <c r="H23" s="170"/>
      <c r="I23" s="70">
        <v>120000</v>
      </c>
      <c r="J23" s="70"/>
    </row>
    <row r="26" spans="2:10" ht="18" customHeight="1">
      <c r="B26" s="20" t="s">
        <v>193</v>
      </c>
    </row>
    <row r="27" spans="2:10" ht="18" customHeight="1">
      <c r="B27" s="1" t="s">
        <v>285</v>
      </c>
    </row>
    <row r="28" spans="2:10" ht="18" customHeight="1">
      <c r="B28" s="124" t="s">
        <v>7</v>
      </c>
      <c r="C28" s="125"/>
      <c r="D28" s="125"/>
      <c r="E28" s="125"/>
      <c r="F28" s="125"/>
      <c r="G28" s="125"/>
      <c r="H28" s="125"/>
      <c r="I28" s="125"/>
      <c r="J28" s="97" t="s">
        <v>8</v>
      </c>
    </row>
    <row r="29" spans="2:10" ht="18" customHeight="1">
      <c r="B29" s="130" t="s">
        <v>9</v>
      </c>
      <c r="C29" s="131"/>
      <c r="D29" s="131"/>
      <c r="E29" s="132"/>
      <c r="F29" s="133" t="s">
        <v>6</v>
      </c>
      <c r="G29" s="119" t="s">
        <v>0</v>
      </c>
      <c r="H29" s="120"/>
      <c r="I29" s="123" t="s">
        <v>2</v>
      </c>
      <c r="J29" s="149" t="s">
        <v>3</v>
      </c>
    </row>
    <row r="30" spans="2:10" ht="18" customHeight="1">
      <c r="B30" s="25" t="s">
        <v>69</v>
      </c>
      <c r="C30" s="9" t="s">
        <v>70</v>
      </c>
      <c r="D30" s="9"/>
      <c r="E30" s="23"/>
      <c r="F30" s="134"/>
      <c r="G30" s="121"/>
      <c r="H30" s="122"/>
      <c r="I30" s="123"/>
      <c r="J30" s="150"/>
    </row>
    <row r="31" spans="2:10" ht="18" customHeight="1">
      <c r="B31" s="67">
        <v>695</v>
      </c>
      <c r="C31" s="141" t="str">
        <f>_xlfn.XLOOKUP(B31,'H 10 aanwijzingen'!$A$19:$A$102,'H 10 aanwijzingen'!$B$19:$B$102,"",1)</f>
        <v>Resultaat boekjaar</v>
      </c>
      <c r="D31" s="142"/>
      <c r="E31" s="143"/>
      <c r="F31" s="68"/>
      <c r="G31" s="170" t="s">
        <v>286</v>
      </c>
      <c r="H31" s="170"/>
      <c r="I31" s="70">
        <v>80000</v>
      </c>
      <c r="J31" s="70"/>
    </row>
    <row r="32" spans="2:10" ht="18" customHeight="1">
      <c r="B32" s="67">
        <v>675</v>
      </c>
      <c r="C32" s="141" t="str">
        <f>_xlfn.XLOOKUP(B32,'H 10 aanwijzingen'!$A$19:$A$102,'H 10 aanwijzingen'!$B$19:$B$102,"",1)</f>
        <v>Privé X</v>
      </c>
      <c r="D32" s="142"/>
      <c r="E32" s="143"/>
      <c r="F32" s="68"/>
      <c r="G32" s="170" t="s">
        <v>286</v>
      </c>
      <c r="H32" s="170"/>
      <c r="I32" s="70"/>
      <c r="J32" s="70">
        <v>40000</v>
      </c>
    </row>
    <row r="33" spans="2:10" ht="18" customHeight="1">
      <c r="B33" s="67">
        <v>685</v>
      </c>
      <c r="C33" s="141" t="str">
        <f>_xlfn.XLOOKUP(B33,'H 10 aanwijzingen'!$A$19:$A$102,'H 10 aanwijzingen'!$B$19:$B$102,"",1)</f>
        <v>Privé Y</v>
      </c>
      <c r="D33" s="142"/>
      <c r="E33" s="143"/>
      <c r="F33" s="68"/>
      <c r="G33" s="170" t="s">
        <v>286</v>
      </c>
      <c r="H33" s="170"/>
      <c r="I33" s="70"/>
      <c r="J33" s="70">
        <v>40000</v>
      </c>
    </row>
    <row r="34" spans="2:10" ht="18" customHeight="1">
      <c r="B34" s="67"/>
      <c r="C34" s="141" t="str">
        <f>_xlfn.XLOOKUP(B34,'H 10 aanwijzingen'!$A$19:$A$102,'H 10 aanwijzingen'!$B$19:$B$102,"",1)</f>
        <v/>
      </c>
      <c r="D34" s="142"/>
      <c r="E34" s="143"/>
      <c r="F34" s="68"/>
      <c r="G34" s="183"/>
      <c r="H34" s="183"/>
      <c r="I34" s="69"/>
      <c r="J34" s="43"/>
    </row>
    <row r="35" spans="2:10" ht="18" customHeight="1">
      <c r="B35" s="1" t="s">
        <v>287</v>
      </c>
      <c r="E35" s="84"/>
      <c r="G35" s="57">
        <v>80000</v>
      </c>
    </row>
    <row r="36" spans="2:10" ht="18" customHeight="1">
      <c r="B36" s="1" t="s">
        <v>254</v>
      </c>
      <c r="D36" s="1" t="s">
        <v>255</v>
      </c>
      <c r="E36" s="84"/>
      <c r="F36" s="57">
        <v>4800</v>
      </c>
    </row>
    <row r="37" spans="2:10" ht="18" customHeight="1">
      <c r="B37" s="1" t="s">
        <v>256</v>
      </c>
      <c r="D37" s="1" t="s">
        <v>255</v>
      </c>
      <c r="E37" s="84"/>
      <c r="F37" s="88">
        <v>4800</v>
      </c>
      <c r="G37" s="57"/>
    </row>
    <row r="38" spans="2:10" ht="18" customHeight="1">
      <c r="E38" s="84"/>
      <c r="F38" s="57"/>
      <c r="G38" s="88">
        <f>SUM(F36:F37)</f>
        <v>9600</v>
      </c>
    </row>
    <row r="39" spans="2:10" ht="18" customHeight="1">
      <c r="E39" s="84"/>
      <c r="F39" s="57"/>
      <c r="G39" s="57">
        <f>G35-G38</f>
        <v>70400</v>
      </c>
    </row>
    <row r="40" spans="2:10" ht="18" customHeight="1">
      <c r="B40" s="1" t="s">
        <v>257</v>
      </c>
      <c r="D40" s="57" t="s">
        <v>247</v>
      </c>
      <c r="F40" s="57">
        <f>0.5*G39</f>
        <v>35200</v>
      </c>
    </row>
    <row r="41" spans="2:10" ht="18" customHeight="1">
      <c r="B41" s="1" t="s">
        <v>258</v>
      </c>
      <c r="D41" s="57"/>
      <c r="F41" s="57">
        <v>35200</v>
      </c>
    </row>
    <row r="42" spans="2:10" ht="18" customHeight="1"/>
    <row r="43" spans="2:10" ht="18" customHeight="1">
      <c r="B43" s="1" t="s">
        <v>257</v>
      </c>
      <c r="C43" s="57">
        <f>F36+F40</f>
        <v>40000</v>
      </c>
    </row>
    <row r="44" spans="2:10" ht="18" customHeight="1">
      <c r="B44" s="1" t="s">
        <v>258</v>
      </c>
      <c r="C44" s="57">
        <v>40000</v>
      </c>
    </row>
    <row r="47" spans="2:10" ht="18" customHeight="1">
      <c r="B47" s="20" t="s">
        <v>194</v>
      </c>
    </row>
    <row r="48" spans="2:10" ht="18" customHeight="1">
      <c r="B48" s="1" t="s">
        <v>282</v>
      </c>
    </row>
    <row r="49" spans="2:10" ht="18" customHeight="1">
      <c r="B49" s="124" t="s">
        <v>7</v>
      </c>
      <c r="C49" s="125"/>
      <c r="D49" s="125"/>
      <c r="E49" s="125"/>
      <c r="F49" s="125"/>
      <c r="G49" s="125"/>
      <c r="H49" s="125"/>
      <c r="I49" s="125"/>
      <c r="J49" s="97" t="s">
        <v>8</v>
      </c>
    </row>
    <row r="50" spans="2:10" ht="18" customHeight="1">
      <c r="B50" s="130" t="s">
        <v>9</v>
      </c>
      <c r="C50" s="131"/>
      <c r="D50" s="131"/>
      <c r="E50" s="132"/>
      <c r="F50" s="133" t="s">
        <v>6</v>
      </c>
      <c r="G50" s="119" t="s">
        <v>0</v>
      </c>
      <c r="H50" s="120"/>
      <c r="I50" s="123" t="s">
        <v>2</v>
      </c>
      <c r="J50" s="149" t="s">
        <v>3</v>
      </c>
    </row>
    <row r="51" spans="2:10" ht="18" customHeight="1">
      <c r="B51" s="25" t="s">
        <v>69</v>
      </c>
      <c r="C51" s="9" t="s">
        <v>70</v>
      </c>
      <c r="D51" s="9"/>
      <c r="E51" s="23"/>
      <c r="F51" s="134"/>
      <c r="G51" s="121"/>
      <c r="H51" s="122"/>
      <c r="I51" s="123"/>
      <c r="J51" s="150"/>
    </row>
    <row r="52" spans="2:10" ht="18" customHeight="1">
      <c r="B52" s="67">
        <v>695</v>
      </c>
      <c r="C52" s="141" t="str">
        <f>_xlfn.XLOOKUP(B52,'H 10 aanwijzingen'!$A$19:$A$102,'H 10 aanwijzingen'!$B$19:$B$102,"",1)</f>
        <v>Resultaat boekjaar</v>
      </c>
      <c r="D52" s="142"/>
      <c r="E52" s="143"/>
      <c r="F52" s="68"/>
      <c r="G52" s="170" t="s">
        <v>283</v>
      </c>
      <c r="H52" s="170"/>
      <c r="I52" s="70">
        <v>10000</v>
      </c>
      <c r="J52" s="70"/>
    </row>
    <row r="53" spans="2:10" ht="18" customHeight="1">
      <c r="B53" s="67">
        <v>675</v>
      </c>
      <c r="C53" s="141" t="str">
        <f>_xlfn.XLOOKUP(B53,'H 10 aanwijzingen'!$A$19:$A$102,'H 10 aanwijzingen'!$B$19:$B$102,"",1)</f>
        <v>Privé X</v>
      </c>
      <c r="D53" s="142"/>
      <c r="E53" s="143"/>
      <c r="F53" s="68"/>
      <c r="G53" s="170" t="s">
        <v>283</v>
      </c>
      <c r="H53" s="170"/>
      <c r="I53" s="70"/>
      <c r="J53" s="70">
        <v>4800</v>
      </c>
    </row>
    <row r="54" spans="2:10" ht="18" customHeight="1">
      <c r="B54" s="67">
        <v>685</v>
      </c>
      <c r="C54" s="141" t="str">
        <f>_xlfn.XLOOKUP(B54,'H 10 aanwijzingen'!$A$19:$A$102,'H 10 aanwijzingen'!$B$19:$B$102,"",1)</f>
        <v>Privé Y</v>
      </c>
      <c r="D54" s="142"/>
      <c r="E54" s="143"/>
      <c r="F54" s="68"/>
      <c r="G54" s="170" t="s">
        <v>283</v>
      </c>
      <c r="H54" s="170"/>
      <c r="I54" s="70"/>
      <c r="J54" s="70">
        <v>5200</v>
      </c>
    </row>
    <row r="55" spans="2:10" ht="18" customHeight="1">
      <c r="B55" s="67"/>
      <c r="C55" s="141" t="str">
        <f>_xlfn.XLOOKUP(B55,'H 10 aanwijzingen'!$A$19:$A$102,'H 10 aanwijzingen'!$B$19:$B$102,"",1)</f>
        <v/>
      </c>
      <c r="D55" s="142"/>
      <c r="E55" s="143"/>
      <c r="F55" s="68"/>
      <c r="G55" s="183"/>
      <c r="H55" s="183"/>
      <c r="I55" s="69"/>
      <c r="J55" s="43"/>
    </row>
    <row r="56" spans="2:10" ht="18" customHeight="1">
      <c r="B56" s="1" t="s">
        <v>271</v>
      </c>
      <c r="E56" s="84"/>
      <c r="G56" s="57">
        <v>10000</v>
      </c>
    </row>
    <row r="57" spans="2:10" ht="18" customHeight="1">
      <c r="B57" s="1" t="s">
        <v>254</v>
      </c>
      <c r="D57" s="1" t="s">
        <v>259</v>
      </c>
      <c r="E57" s="84"/>
      <c r="F57" s="57">
        <v>6000</v>
      </c>
    </row>
    <row r="58" spans="2:10" ht="18" customHeight="1">
      <c r="B58" s="1" t="s">
        <v>256</v>
      </c>
      <c r="D58" s="1" t="s">
        <v>260</v>
      </c>
      <c r="E58" s="84"/>
      <c r="F58" s="88">
        <v>6400</v>
      </c>
      <c r="G58" s="57"/>
    </row>
    <row r="59" spans="2:10" ht="18" customHeight="1">
      <c r="E59" s="84"/>
      <c r="F59" s="57"/>
      <c r="G59" s="88">
        <f>SUM(F57:F58)</f>
        <v>12400</v>
      </c>
    </row>
    <row r="60" spans="2:10" ht="18" customHeight="1">
      <c r="E60" s="84"/>
      <c r="F60" s="57"/>
      <c r="G60" s="57">
        <f>G56-G59</f>
        <v>-2400</v>
      </c>
    </row>
    <row r="61" spans="2:10" ht="18" customHeight="1">
      <c r="B61" s="1" t="s">
        <v>257</v>
      </c>
      <c r="D61" s="57" t="s">
        <v>247</v>
      </c>
      <c r="F61" s="57">
        <f>0.5*G60</f>
        <v>-1200</v>
      </c>
    </row>
    <row r="62" spans="2:10" ht="18" customHeight="1">
      <c r="B62" s="1" t="s">
        <v>258</v>
      </c>
      <c r="D62" s="57"/>
      <c r="F62" s="57">
        <f>0.5*G60</f>
        <v>-1200</v>
      </c>
    </row>
    <row r="63" spans="2:10" ht="18" customHeight="1"/>
    <row r="64" spans="2:10" ht="18" customHeight="1">
      <c r="B64" s="1" t="s">
        <v>257</v>
      </c>
      <c r="C64" s="57">
        <f>F57+F61</f>
        <v>4800</v>
      </c>
    </row>
    <row r="65" spans="2:10" ht="18" customHeight="1">
      <c r="B65" s="1" t="s">
        <v>258</v>
      </c>
      <c r="C65" s="57">
        <f>F58+F62</f>
        <v>5200</v>
      </c>
    </row>
    <row r="68" spans="2:10" ht="18" customHeight="1">
      <c r="B68" s="20" t="s">
        <v>195</v>
      </c>
    </row>
    <row r="69" spans="2:10" ht="18" customHeight="1">
      <c r="B69" s="58" t="s">
        <v>288</v>
      </c>
    </row>
    <row r="70" spans="2:10" ht="18" customHeight="1">
      <c r="B70" s="124" t="s">
        <v>7</v>
      </c>
      <c r="C70" s="125"/>
      <c r="D70" s="125"/>
      <c r="E70" s="125"/>
      <c r="F70" s="125"/>
      <c r="G70" s="125"/>
      <c r="H70" s="125"/>
      <c r="I70" s="125"/>
      <c r="J70" s="97" t="s">
        <v>8</v>
      </c>
    </row>
    <row r="71" spans="2:10" ht="18" customHeight="1">
      <c r="B71" s="130" t="s">
        <v>9</v>
      </c>
      <c r="C71" s="131"/>
      <c r="D71" s="131"/>
      <c r="E71" s="132"/>
      <c r="F71" s="133" t="s">
        <v>6</v>
      </c>
      <c r="G71" s="119" t="s">
        <v>0</v>
      </c>
      <c r="H71" s="120"/>
      <c r="I71" s="123" t="s">
        <v>2</v>
      </c>
      <c r="J71" s="149" t="s">
        <v>3</v>
      </c>
    </row>
    <row r="72" spans="2:10" ht="18" customHeight="1">
      <c r="B72" s="25" t="s">
        <v>69</v>
      </c>
      <c r="C72" s="9" t="s">
        <v>70</v>
      </c>
      <c r="D72" s="9"/>
      <c r="E72" s="23"/>
      <c r="F72" s="134"/>
      <c r="G72" s="121"/>
      <c r="H72" s="122"/>
      <c r="I72" s="123"/>
      <c r="J72" s="150"/>
    </row>
    <row r="73" spans="2:10" ht="18" customHeight="1">
      <c r="B73" s="67">
        <v>600</v>
      </c>
      <c r="C73" s="141" t="str">
        <f>_xlfn.XLOOKUP(B73,'H 10 aanwijzingen'!$A$19:$A$102,'H 10 aanwijzingen'!$B$19:$B$102,"",1)</f>
        <v>Vermogen X</v>
      </c>
      <c r="D73" s="142"/>
      <c r="E73" s="143"/>
      <c r="F73" s="68"/>
      <c r="G73" s="184" t="s">
        <v>289</v>
      </c>
      <c r="H73" s="184"/>
      <c r="I73" s="69">
        <v>150000</v>
      </c>
      <c r="J73" s="43"/>
    </row>
    <row r="74" spans="2:10" ht="18" customHeight="1">
      <c r="B74" s="67">
        <v>675</v>
      </c>
      <c r="C74" s="141" t="str">
        <f>_xlfn.XLOOKUP(B74,'H 10 aanwijzingen'!$A$19:$A$102,'H 10 aanwijzingen'!$B$19:$B$102,"",1)</f>
        <v>Privé X</v>
      </c>
      <c r="D74" s="142"/>
      <c r="E74" s="143"/>
      <c r="F74" s="68"/>
      <c r="G74" s="184" t="s">
        <v>289</v>
      </c>
      <c r="H74" s="184"/>
      <c r="I74" s="69">
        <v>25000</v>
      </c>
      <c r="J74" s="43"/>
    </row>
    <row r="75" spans="2:10" ht="18" customHeight="1">
      <c r="B75" s="67">
        <v>751</v>
      </c>
      <c r="C75" s="141" t="str">
        <f>_xlfn.XLOOKUP(B75,'H 10 aanwijzingen'!$A$19:$A$102,'H 10 aanwijzingen'!$B$19:$B$102,"",1)</f>
        <v>Lening X</v>
      </c>
      <c r="D75" s="142"/>
      <c r="E75" s="143"/>
      <c r="F75" s="68"/>
      <c r="G75" s="184" t="s">
        <v>289</v>
      </c>
      <c r="H75" s="184"/>
      <c r="I75" s="69"/>
      <c r="J75" s="43">
        <v>175000</v>
      </c>
    </row>
    <row r="76" spans="2:10" ht="18" customHeight="1">
      <c r="B76" s="67"/>
      <c r="C76" s="141" t="str">
        <f>_xlfn.XLOOKUP(B76,'H 10 aanwijzingen'!$A$19:$A$102,'H 10 aanwijzingen'!$B$19:$B$102,"",1)</f>
        <v/>
      </c>
      <c r="D76" s="142"/>
      <c r="E76" s="143"/>
      <c r="F76" s="68"/>
      <c r="G76" s="183"/>
      <c r="H76" s="183"/>
      <c r="I76" s="69"/>
      <c r="J76" s="43"/>
    </row>
    <row r="77" spans="2:10" ht="18" customHeight="1"/>
  </sheetData>
  <mergeCells count="70">
    <mergeCell ref="C76:E76"/>
    <mergeCell ref="G76:H76"/>
    <mergeCell ref="J71:J72"/>
    <mergeCell ref="C73:E73"/>
    <mergeCell ref="G73:H73"/>
    <mergeCell ref="C74:E74"/>
    <mergeCell ref="G74:H74"/>
    <mergeCell ref="C75:E75"/>
    <mergeCell ref="G75:H75"/>
    <mergeCell ref="B70:I70"/>
    <mergeCell ref="B71:E71"/>
    <mergeCell ref="F71:F72"/>
    <mergeCell ref="G71:H72"/>
    <mergeCell ref="I71:I72"/>
    <mergeCell ref="J50:J51"/>
    <mergeCell ref="C52:E52"/>
    <mergeCell ref="G52:H52"/>
    <mergeCell ref="G54:H54"/>
    <mergeCell ref="C55:E55"/>
    <mergeCell ref="G55:H55"/>
    <mergeCell ref="C54:E54"/>
    <mergeCell ref="C53:E53"/>
    <mergeCell ref="G53:H53"/>
    <mergeCell ref="C34:E34"/>
    <mergeCell ref="G34:H34"/>
    <mergeCell ref="C31:E31"/>
    <mergeCell ref="B49:I49"/>
    <mergeCell ref="B50:E50"/>
    <mergeCell ref="F50:F51"/>
    <mergeCell ref="G50:H51"/>
    <mergeCell ref="I50:I51"/>
    <mergeCell ref="G31:H31"/>
    <mergeCell ref="C32:E32"/>
    <mergeCell ref="G32:H32"/>
    <mergeCell ref="C33:E33"/>
    <mergeCell ref="G33:H33"/>
    <mergeCell ref="J29:J30"/>
    <mergeCell ref="G20:H20"/>
    <mergeCell ref="C21:E21"/>
    <mergeCell ref="G21:H21"/>
    <mergeCell ref="C22:E22"/>
    <mergeCell ref="G22:H22"/>
    <mergeCell ref="C23:E23"/>
    <mergeCell ref="G23:H23"/>
    <mergeCell ref="C20:E20"/>
    <mergeCell ref="B28:I28"/>
    <mergeCell ref="B29:E29"/>
    <mergeCell ref="F29:F30"/>
    <mergeCell ref="G29:H30"/>
    <mergeCell ref="I29:I30"/>
    <mergeCell ref="J18:J19"/>
    <mergeCell ref="J7:J8"/>
    <mergeCell ref="C9:E9"/>
    <mergeCell ref="G9:H9"/>
    <mergeCell ref="C10:E10"/>
    <mergeCell ref="G10:H10"/>
    <mergeCell ref="C11:E11"/>
    <mergeCell ref="G11:H11"/>
    <mergeCell ref="C12:E12"/>
    <mergeCell ref="G12:H12"/>
    <mergeCell ref="B17:I17"/>
    <mergeCell ref="B18:E18"/>
    <mergeCell ref="F18:F19"/>
    <mergeCell ref="G18:H19"/>
    <mergeCell ref="I18:I19"/>
    <mergeCell ref="B6:I6"/>
    <mergeCell ref="B7:E7"/>
    <mergeCell ref="F7:F8"/>
    <mergeCell ref="G7:H8"/>
    <mergeCell ref="I7:I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H 10 Inhoudsopgave</vt:lpstr>
      <vt:lpstr>H 10 aanwijzingen</vt:lpstr>
      <vt:lpstr>10.1 - 10.3</vt:lpstr>
      <vt:lpstr>10.4 - 10.7</vt:lpstr>
      <vt:lpstr>10.8 - 10.12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Windows-gebruiker</dc:creator>
  <cp:lastModifiedBy>Henny Krom</cp:lastModifiedBy>
  <cp:lastPrinted>2021-03-06T10:43:21Z</cp:lastPrinted>
  <dcterms:created xsi:type="dcterms:W3CDTF">2020-12-11T10:09:52Z</dcterms:created>
  <dcterms:modified xsi:type="dcterms:W3CDTF">2024-03-04T13:55:44Z</dcterms:modified>
</cp:coreProperties>
</file>